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rh892\Downloads\"/>
    </mc:Choice>
  </mc:AlternateContent>
  <xr:revisionPtr revIDLastSave="0" documentId="8_{2E401F2A-CFDB-498A-9AE8-DA20143CACF9}" xr6:coauthVersionLast="47" xr6:coauthVersionMax="47" xr10:uidLastSave="{00000000-0000-0000-0000-000000000000}"/>
  <bookViews>
    <workbookView xWindow="9510" yWindow="-90" windowWidth="19380" windowHeight="10260" xr2:uid="{00000000-000D-0000-FFFF-FFFF00000000}"/>
  </bookViews>
  <sheets>
    <sheet name="Om verktøyet" sheetId="14" r:id="rId1"/>
    <sheet name="Mobilitet" sheetId="10" r:id="rId2"/>
    <sheet name="Arealbruk" sheetId="11" r:id="rId3"/>
    <sheet name="Materialer" sheetId="5" r:id="rId4"/>
    <sheet name="Energi" sheetId="9" r:id="rId5"/>
    <sheet name="Resultater" sheetId="6" r:id="rId6"/>
    <sheet name="Endringer" sheetId="15" r:id="rId7"/>
  </sheets>
  <definedNames>
    <definedName name="_ftn1" localSheetId="1">Mobilitet!$H$47</definedName>
    <definedName name="_ftnref1" localSheetId="1">Mobilitet!#REF!</definedName>
    <definedName name="_Hlk72404721" localSheetId="2">Arealbruk!#REF!</definedName>
    <definedName name="_xlchart.v1.0" hidden="1">Resultater!$N$32:$O$46</definedName>
    <definedName name="_xlchart.v1.1" hidden="1">Resultater!$P$32:$P$46</definedName>
    <definedName name="_xlchart.v1.2" hidden="1">Resultater!$N$32:$O$46</definedName>
    <definedName name="_xlchart.v1.3" hidden="1">Resultater!$P$32:$P$46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5" l="1"/>
  <c r="H31" i="5"/>
  <c r="H30" i="5"/>
  <c r="H29" i="5"/>
  <c r="S27" i="6"/>
  <c r="O44" i="6"/>
  <c r="O45" i="6"/>
  <c r="O46" i="6"/>
  <c r="P46" i="6"/>
  <c r="P45" i="6"/>
  <c r="I31" i="14"/>
  <c r="R27" i="6"/>
  <c r="H40" i="5"/>
  <c r="H39" i="5"/>
  <c r="H38" i="5"/>
  <c r="N26" i="6" l="1"/>
  <c r="B48" i="14"/>
  <c r="B49" i="14"/>
  <c r="C35" i="5" l="1"/>
  <c r="I32" i="14"/>
  <c r="I29" i="14"/>
  <c r="H32" i="14"/>
  <c r="C18" i="5" l="1"/>
  <c r="C26" i="5" s="1"/>
  <c r="T26" i="6" s="1"/>
  <c r="T27" i="6"/>
  <c r="P44" i="6" s="1"/>
  <c r="H31" i="14"/>
  <c r="H30" i="14"/>
  <c r="C27" i="9" s="1"/>
  <c r="H29" i="14"/>
  <c r="C20" i="9" s="1"/>
  <c r="V21" i="5"/>
  <c r="U21" i="5"/>
  <c r="W20" i="5"/>
  <c r="S21" i="5"/>
  <c r="T21" i="5"/>
  <c r="W19" i="5"/>
  <c r="V18" i="5"/>
  <c r="U18" i="5"/>
  <c r="S18" i="5"/>
  <c r="W21" i="5" l="1"/>
  <c r="L12" i="9"/>
  <c r="S26" i="6"/>
  <c r="F8" i="5"/>
  <c r="C5" i="11"/>
  <c r="S9" i="6" s="1"/>
  <c r="Q4" i="6" s="1"/>
  <c r="C5" i="10"/>
  <c r="C5" i="9"/>
  <c r="S22" i="6" l="1"/>
  <c r="Q6" i="6" s="1"/>
  <c r="O9" i="6"/>
  <c r="F8" i="11"/>
  <c r="F9" i="11" s="1"/>
  <c r="F8" i="10"/>
  <c r="Q3" i="6" l="1"/>
  <c r="F9" i="10"/>
  <c r="N16" i="6" l="1"/>
  <c r="N15" i="6"/>
  <c r="N14" i="6"/>
  <c r="N13" i="6"/>
  <c r="N12" i="6"/>
  <c r="J30" i="14" l="1"/>
  <c r="P26" i="6"/>
  <c r="T14" i="6"/>
  <c r="P34" i="6" s="1"/>
  <c r="S14" i="6"/>
  <c r="R14" i="6"/>
  <c r="R35" i="6" l="1"/>
  <c r="P12" i="6"/>
  <c r="Q35" i="6" s="1"/>
  <c r="P13" i="6"/>
  <c r="Q36" i="6" s="1"/>
  <c r="P14" i="6"/>
  <c r="Q37" i="6" s="1"/>
  <c r="P15" i="6"/>
  <c r="Q38" i="6" s="1"/>
  <c r="P16" i="6"/>
  <c r="Q39" i="6" s="1"/>
  <c r="O16" i="6"/>
  <c r="O15" i="6"/>
  <c r="O14" i="6"/>
  <c r="O13" i="6"/>
  <c r="O12" i="6"/>
  <c r="I30" i="14" l="1"/>
  <c r="N25" i="6"/>
  <c r="F8" i="9" l="1"/>
  <c r="F9" i="9" s="1"/>
  <c r="F9" i="5" l="1"/>
  <c r="P25" i="6"/>
  <c r="Q40" i="6" s="1" a="1"/>
  <c r="Q40" i="6" s="1"/>
  <c r="T29" i="6"/>
  <c r="T28" i="6"/>
  <c r="T25" i="6"/>
  <c r="P41" i="6"/>
  <c r="P39" i="6"/>
  <c r="P38" i="6"/>
  <c r="P37" i="6"/>
  <c r="P36" i="6"/>
  <c r="P35" i="6"/>
  <c r="T13" i="6"/>
  <c r="P33" i="6" s="1"/>
  <c r="T12" i="6"/>
  <c r="P32" i="6" s="1"/>
  <c r="P42" i="6" l="1"/>
  <c r="Q32" i="6" a="1"/>
  <c r="Q32" i="6" s="1"/>
  <c r="P40" i="6"/>
  <c r="R29" i="6" l="1"/>
  <c r="R46" i="6" s="1"/>
  <c r="S29" i="6"/>
  <c r="R28" i="6"/>
  <c r="R45" i="6" s="1"/>
  <c r="S28" i="6"/>
  <c r="R26" i="6"/>
  <c r="O43" i="6"/>
  <c r="R25" i="6"/>
  <c r="R43" i="6" s="1"/>
  <c r="S25" i="6"/>
  <c r="O42" i="6" s="1"/>
  <c r="O26" i="6"/>
  <c r="O41" i="6" s="1"/>
  <c r="O25" i="6"/>
  <c r="O40" i="6" s="1"/>
  <c r="O39" i="6"/>
  <c r="O38" i="6"/>
  <c r="O37" i="6"/>
  <c r="O36" i="6"/>
  <c r="O35" i="6"/>
  <c r="O34" i="6"/>
  <c r="R13" i="6"/>
  <c r="R34" i="6" s="1"/>
  <c r="S13" i="6"/>
  <c r="O33" i="6" s="1"/>
  <c r="R12" i="6"/>
  <c r="R33" i="6" s="1"/>
  <c r="S12" i="6"/>
  <c r="O32" i="6" s="1"/>
  <c r="S8" i="6" l="1"/>
  <c r="N32" i="6" s="1"/>
  <c r="O8" i="6"/>
  <c r="O21" i="6"/>
  <c r="N40" i="6" s="1"/>
  <c r="N35" i="6" l="1"/>
  <c r="S21" i="6"/>
  <c r="N42" i="6" s="1"/>
  <c r="R37" i="6" l="1"/>
  <c r="R39" i="6"/>
  <c r="R36" i="6"/>
  <c r="R40" i="6"/>
  <c r="R38" i="6"/>
  <c r="O22" i="6"/>
  <c r="Q5" i="6" l="1"/>
  <c r="B31" i="6"/>
  <c r="D34" i="6" s="1"/>
  <c r="D35" i="6" s="1"/>
  <c r="R42" i="6"/>
  <c r="R41" i="6"/>
  <c r="Y13" i="6" l="1"/>
  <c r="Y12" i="6"/>
  <c r="R44" i="6"/>
  <c r="P43" i="6" l="1"/>
  <c r="Q42" i="6" a="1"/>
  <c r="Q4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<sst xmlns="http://schemas.openxmlformats.org/spreadsheetml/2006/main" count="280" uniqueCount="159">
  <si>
    <t>Viderutviklet etter utgangspunkt fra Trondheim kommune</t>
  </si>
  <si>
    <t>Klimanorm Bergen</t>
  </si>
  <si>
    <t>Verktøy for utvikling av klimavennlige reguleringsplaner</t>
  </si>
  <si>
    <r>
      <t>Legg inn data for arealer av nybygg og eksisterende bygg her (m</t>
    </r>
    <r>
      <rPr>
        <b/>
        <vertAlign val="superscript"/>
        <sz val="10"/>
        <color theme="1"/>
        <rFont val="Avenir Next LT Pro"/>
        <family val="2"/>
        <scheme val="minor"/>
      </rPr>
      <t xml:space="preserve">2 </t>
    </r>
    <r>
      <rPr>
        <b/>
        <sz val="10"/>
        <color theme="1"/>
        <rFont val="Avenir Next LT Pro"/>
        <family val="2"/>
        <scheme val="minor"/>
      </rPr>
      <t>BTA):</t>
    </r>
  </si>
  <si>
    <t>Nybygg</t>
  </si>
  <si>
    <t>Eksisterende bygg som skal bevares / rehabiliteres</t>
  </si>
  <si>
    <t>Eksisterende bygg som rives</t>
  </si>
  <si>
    <t>Mobilitet</t>
  </si>
  <si>
    <t>poeng</t>
  </si>
  <si>
    <t>Tiltaket er i strid med KPA. Tiltaket vil medføre vesentlige utslipp som følge av økt transportbehov og manglende tilrettelegging for bærekraftig mobilitet</t>
  </si>
  <si>
    <t xml:space="preserve">Tiltaket er i tråd med minimumskravet i KPA </t>
  </si>
  <si>
    <t>vektet total poengsum</t>
  </si>
  <si>
    <t>Tiltaket har klimaambisjoner utover minimumskravet i KPA</t>
  </si>
  <si>
    <t>Tiltaket har høye klimaambisjoner og legger til rette for å minimere transportbehovet og bærekraftig mobilitet</t>
  </si>
  <si>
    <t>Tiltaket klimaambisjonene på høyde med dagens beste praksis</t>
  </si>
  <si>
    <t>Kompakt byutvikling</t>
  </si>
  <si>
    <t>Bygge en kompakt by tilrettelagt for gange og sykkel, med god tilgang til kollektivtransport og begrenset behov for transport med privatbil</t>
  </si>
  <si>
    <t>LNF og grønnstruktur</t>
  </si>
  <si>
    <t>Øvrig byggesone</t>
  </si>
  <si>
    <t>Ytre fortettingssone</t>
  </si>
  <si>
    <t>Byfortettingssone</t>
  </si>
  <si>
    <t>Sentrumskjerne</t>
  </si>
  <si>
    <t>Tilgang til service- og rekreasjonstilbud</t>
  </si>
  <si>
    <t>Sikre god tilgang til service- og rekreasjonstilbud i nærområdet</t>
  </si>
  <si>
    <t>Få eller ingen tilbud innenfor gangavstand</t>
  </si>
  <si>
    <t>3 eller flere ulike tilbud innenfor gangavstand</t>
  </si>
  <si>
    <t>5 eller flere ulike tilbud innenfor gangavstand, hvorav 1 skal være skole eller barnehage</t>
  </si>
  <si>
    <t>7 eller flere ulike tilbud innenfor gangavstand, hvorav 1 skal være skole eller barnehage</t>
  </si>
  <si>
    <t>9 eller flere ulike tilbud innenfor gangavstand, hvorav 1 skal være skole eller barnehage</t>
  </si>
  <si>
    <t>Gangvennlig utforming</t>
  </si>
  <si>
    <t>Sikre trygge, effektive og attraktive gangforbindelser. Sjekkliste av tiltak og vurderinger fremkommer av veilederen</t>
  </si>
  <si>
    <t>Gangnettet er ikke universelt utformet og/eller det er mer enn 70 meter avstand til nærmeste gangforbindelse</t>
  </si>
  <si>
    <t>Sjekklistens punkt 1-3 er oppfylt</t>
  </si>
  <si>
    <t>Sjekklistens punkt 1-6 er oppfylt</t>
  </si>
  <si>
    <t>Sjekklistens punkt 1-6 er oppfylt, samt to av punkt 7-9 er oppfylt</t>
  </si>
  <si>
    <t>Alle punkter i sjekklisten er oppfylt</t>
  </si>
  <si>
    <t>Sykkelvennlig utforming</t>
  </si>
  <si>
    <t>Legge til rette for syklende som erstatning for personbiltransport. Sjekkliste av tiltak og vurderinger fremkommer av veilederen</t>
  </si>
  <si>
    <t>Tilfredsstiller ikke krav i KPA om tilrettelegging for sykkel (blant annet §§ 8.2.5, 16 og 17)</t>
  </si>
  <si>
    <t>Krav til sykkelvennlig utforming i KPA er oppfylt</t>
  </si>
  <si>
    <t>Som 0 poeng, men i tillegg er punkt 1-6 i sjekklisten for sykkelparkering oppfylt</t>
  </si>
  <si>
    <t xml:space="preserve">Som 0 poeng, men i tillegg er punkt 1-7 i sjekklisten for sykkelparkering oppfylt </t>
  </si>
  <si>
    <t>Som 0 poeng, men i tillegg er alle punkt i sjekklisten for sykkelparkering oppfylt</t>
  </si>
  <si>
    <t>Bilrestriktive tiltak</t>
  </si>
  <si>
    <t>Begrense bruk av privatbil gjennom reduksjon av parkeringsdekning og valg av deleløsninger</t>
  </si>
  <si>
    <r>
      <t>Parkeringsdekning tilsvarer makskravet i KPA. Boliger i sone 3: Mer enn 0,8 per 100 m</t>
    </r>
    <r>
      <rPr>
        <vertAlign val="superscript"/>
        <sz val="9"/>
        <color theme="1"/>
        <rFont val="Avenir Next LT Pro"/>
        <family val="2"/>
        <scheme val="minor"/>
      </rPr>
      <t>2</t>
    </r>
    <r>
      <rPr>
        <sz val="9"/>
        <color theme="1"/>
        <rFont val="Avenir Next LT Pro"/>
        <family val="2"/>
        <scheme val="minor"/>
      </rPr>
      <t>. Boliger i sone 4: Mer enn 1 per boenhet</t>
    </r>
  </si>
  <si>
    <t>Parkeringsdekning er 51-75 % av makskravet i KPA. tilsvarer minimumskravet i KPA.</t>
  </si>
  <si>
    <t>Parkeringsdekning er 26-50% av makskravet i KPA.</t>
  </si>
  <si>
    <t>Parkeringsdekning er 11-25% av makskravet i KPA.</t>
  </si>
  <si>
    <t>Parkeringsdekning er 10% eller lavere av makskravet i KPA.</t>
  </si>
  <si>
    <t>Arealbruk</t>
  </si>
  <si>
    <t>Tiltaket er i strid med KPA. Det vil medføre vesentlige natur- og terrenginngrep</t>
  </si>
  <si>
    <t>Tiltaket har høye klimaambisjoner og legger til rette for å minimere arealforbruket</t>
  </si>
  <si>
    <t>Tiltaket har klimaambisjonene på høyde med dagens beste praksis</t>
  </si>
  <si>
    <t>Eksisterende karbonlager i natur</t>
  </si>
  <si>
    <t>Minimere utslipp fra arealbruk gjennom å minimere nedbyggingen av karbonbindende natur</t>
  </si>
  <si>
    <t>Bygger ned skog og myr/våtmark eller økosystemer i vann</t>
  </si>
  <si>
    <t>Bygger ned dyrka mark, beite og annen utmark</t>
  </si>
  <si>
    <t>Bygger på ubebygd område uten vesentlige naturverdier/åpen fastmark</t>
  </si>
  <si>
    <t>Bygger på allerede bebygd område eller bearbeidede flater</t>
  </si>
  <si>
    <t>Bygger på allerede bebygd område/bearbeidede flater og bevaring av eksisterende naturmangfold</t>
  </si>
  <si>
    <t>Etablering av vegetasjon som binder karbon</t>
  </si>
  <si>
    <t>Minimere utslipp fra arealbruk gjennom å tilrettelegge for grønnstruktur som karbonlager. Sjekkliste av tiltak og vurderinger fremkommer av veilederen</t>
  </si>
  <si>
    <t>Ingen tiltak for å etablere karbonbindende vegetasjon</t>
  </si>
  <si>
    <t xml:space="preserve">Minimum 10 % av planområdet reguleres som ubebygd og vegetert </t>
  </si>
  <si>
    <t>Minimum 20 % av planområdet reguleres som ubebygd og vegetert, og minimum 3 av tiltakene i sjekklisten for å øke karbonbindingen er sikret.</t>
  </si>
  <si>
    <t>Minimum 30 % av  planområdet reguleres som ubebygd og vegetert, og minimum 5 av tiltakene i sjekklisten for å øke karbonbindingen er sikret</t>
  </si>
  <si>
    <t>Minimum 30 % av planområdet reguleres som ubebygd og vegetert, og alle tiltak i sjekklisten for å øke karbonbindingen er sikret</t>
  </si>
  <si>
    <t>Massehåndtering</t>
  </si>
  <si>
    <t>Minimere tomtebearbeidelsen for å redusere behovet for massetransport, og bevaring av eksisterende landskap</t>
  </si>
  <si>
    <t>Forventet masseuttak er mer enn 1,6 m3 per mutbyggingsformål</t>
  </si>
  <si>
    <t>Forventet masseuttak er mindre enn 1,6 m3 per m2 utbyggingsformål</t>
  </si>
  <si>
    <t>Forventet masseuttak er mindre enn 1,4 m3 per m2 utbyggingsformål</t>
  </si>
  <si>
    <t>Forventet masseuttak er mindre enn 1,2 m3 per m2 utbyggingsformål</t>
  </si>
  <si>
    <t>Forventet masseuttak er mindre enn 1,0 m3 per m2 utbyggingsformål</t>
  </si>
  <si>
    <t>Materialer</t>
  </si>
  <si>
    <t>Tiltaket er i strid med KPA. Det er ikke sett på valg av byggematerialer som er fornybare og har lavt CO2-fotavtrykk</t>
  </si>
  <si>
    <t>Tiltaket har høye klimaambisjoner og legger til rette for bruk av fornybare byggematerialer med lavt CO2-fotavtrykk</t>
  </si>
  <si>
    <t>Lavutslipp materialbruk</t>
  </si>
  <si>
    <t>Minimere utslipp fra materialbruk til bygg i et livsløpsperspektiv</t>
  </si>
  <si>
    <t>Ombruk og bevaring</t>
  </si>
  <si>
    <t>TOTAL</t>
  </si>
  <si>
    <t>Prosjektets materialer tilsvarer referanseverdier fra DFØ for valgt bygningskategori.</t>
  </si>
  <si>
    <t>(nybygg)</t>
  </si>
  <si>
    <t>Ingen eks. bygninger på tomten</t>
  </si>
  <si>
    <t>Prosjektets materialer oppnår minimum 10 % redusert klimagassutslipp sammenlignet med referanseverdier</t>
  </si>
  <si>
    <t>Eksisterende bygg</t>
  </si>
  <si>
    <t>Prosjektets materialer oppnår minimum 20 % redusert klimagassutslipp sammenlignet med referanseverdier</t>
  </si>
  <si>
    <t>Prosjektets materialer oppnår minimum 30 % redusert klimagassutslipp sammenlignet med referanseverdier</t>
  </si>
  <si>
    <t>Prosjektets materialer oppnår minimum 50 % redusert klimagassutslipp sammenlignet med referanseverdier</t>
  </si>
  <si>
    <t xml:space="preserve">Ombruk av materialer </t>
  </si>
  <si>
    <t>Oppfordre til ombruk av materialer og bevaring av eksisterende bygg</t>
  </si>
  <si>
    <t>Ingen tiltak for ombruk.</t>
  </si>
  <si>
    <t>*Poengene fordeles mellom lavutslipps materialbruk og ombruk,  basert på størrelsen på nybygg og eksisterende bebyggelse</t>
  </si>
  <si>
    <t>Bevaring av eksisterende bygg</t>
  </si>
  <si>
    <t>Ingen tiltak for ombruk. Bebyggelse rives og materialer behandles som 
avfall.</t>
  </si>
  <si>
    <t>Det er gjennomført ombrukskartlegging og rapporten offentliggjøres slik at
andre aktører kan benytte seg av materialer.</t>
  </si>
  <si>
    <t>Avfallsmengde i byggefase</t>
  </si>
  <si>
    <t>Redusere mengden produsert avfall og sikre at produsert avfall håndteres på en miljøvennlig måte</t>
  </si>
  <si>
    <t>Det er ingen plan for avfallshåndtering i byggefasen</t>
  </si>
  <si>
    <t>Det er utarbeidet en plan for avfalls-/ressurshåndtering</t>
  </si>
  <si>
    <r>
      <t>Mengden byggavfall generert er maks 40 kg/m</t>
    </r>
    <r>
      <rPr>
        <vertAlign val="superscript"/>
        <sz val="11"/>
        <color theme="1"/>
        <rFont val="Calibri Light"/>
        <family val="2"/>
      </rPr>
      <t xml:space="preserve">2 </t>
    </r>
    <r>
      <rPr>
        <sz val="11"/>
        <color theme="1"/>
        <rFont val="Calibri Light"/>
        <family val="2"/>
      </rPr>
      <t>BRA</t>
    </r>
  </si>
  <si>
    <r>
      <t>Mengden byggavall generert er maks 25 kg/m</t>
    </r>
    <r>
      <rPr>
        <vertAlign val="superscript"/>
        <sz val="9"/>
        <rFont val="Avenir Next LT Pro"/>
        <family val="2"/>
        <scheme val="minor"/>
      </rPr>
      <t>2</t>
    </r>
    <r>
      <rPr>
        <sz val="9"/>
        <rFont val="Avenir Next LT Pro"/>
        <family val="2"/>
        <scheme val="minor"/>
      </rPr>
      <t xml:space="preserve"> BRA</t>
    </r>
  </si>
  <si>
    <r>
      <t>Mengden byggavall generert er maks 19 kg/m</t>
    </r>
    <r>
      <rPr>
        <vertAlign val="superscript"/>
        <sz val="9"/>
        <rFont val="Avenir Next LT Pro"/>
        <family val="2"/>
        <scheme val="minor"/>
      </rPr>
      <t xml:space="preserve">2 </t>
    </r>
    <r>
      <rPr>
        <sz val="9"/>
        <rFont val="Avenir Next LT Pro"/>
        <family val="2"/>
        <scheme val="minor"/>
      </rPr>
      <t>BRA</t>
    </r>
  </si>
  <si>
    <t>Fleksibile bygg i fremtiden</t>
  </si>
  <si>
    <t>Legge til rette for at bygg skal ha lang levetid gjennom at de kan brukes til andre formål i femtiden uten store ombygginger eller riving og nybygg. Sjekkliste av tiltak og vurderinger fremkommer av veilederen</t>
  </si>
  <si>
    <t>Ingen tiltak utover TEK</t>
  </si>
  <si>
    <t>Nye bygg skal ha tilstrekkelig med takhøyde, for lettere å kunne omdisponere og endre formål for bruk.</t>
  </si>
  <si>
    <t>Som 0 poeng, og ett punkt fra oppfølgingslisten følges opp i prosjektering</t>
  </si>
  <si>
    <t>Som 0 poeng, og to punkt fra oppfølgingslisten følges opp i prosjektering</t>
  </si>
  <si>
    <t>Som 0 poeng, og alle punkt fra oppfølgingslisten følges opp i prosjektering</t>
  </si>
  <si>
    <t>Energi</t>
  </si>
  <si>
    <t>Tiltaket er i strid med KPA. Det er ikke sett på tiltak for å minimere energibruk</t>
  </si>
  <si>
    <t>Tiltaket har høye klimaambisjoner og legger til rette for tiltak for å minimere energibruk</t>
  </si>
  <si>
    <t>Energiytelser i driftsfase av bygg</t>
  </si>
  <si>
    <t>Redusere byggets netto energibehov og oppfordre til utnyttelse av fornybare, lavutslipps energikilder i planområdet</t>
  </si>
  <si>
    <t>Netto energibehov for byggene er høyere enn nivå i gjeldende TEK</t>
  </si>
  <si>
    <t>Netto energibehov tilsvarer nivå i gjeldende TEK</t>
  </si>
  <si>
    <t>Netto energibehov tilsvarer 30 % lavere enn nivå i gjeldende TEK</t>
  </si>
  <si>
    <t>Passivhusnivå eller nZEB etter FutureBuilts kriterier</t>
  </si>
  <si>
    <t>Plusshusnivå etter FutureBuilts kriterier</t>
  </si>
  <si>
    <t>*Poengene fordeles basert på størrelsen på nybygg og eksisterende bebyggelse</t>
  </si>
  <si>
    <t>Ingen tiltak for å forbedre byggets energiytelser</t>
  </si>
  <si>
    <t xml:space="preserve">Oppgradert til minimum 20 % redusert energibehov fra eksisterende tilstand. </t>
  </si>
  <si>
    <t>Oppgradert til/tilsvarer gjeldende nivå i TEK eller bedre</t>
  </si>
  <si>
    <t>Oppgradert til/tilsvarer 30 % bedre enn TEK nivå eller bedre</t>
  </si>
  <si>
    <t>Oppgradert til passivhusnivå eller bedre.</t>
  </si>
  <si>
    <t>Utslippsfri bygge- og anleggsfase</t>
  </si>
  <si>
    <t>Minimere utslipp i bygge- og anleggsfasen</t>
  </si>
  <si>
    <t>Ingen tiltak for å redusere utslipp fra energibruk i bygge- og anleggsfase</t>
  </si>
  <si>
    <t>Det er utarbeidet en plan for å redusere klimagassutslipp i bygge- og anleggsfase</t>
  </si>
  <si>
    <t>Lett fossilfri byggeplass</t>
  </si>
  <si>
    <t>Full fossilfri byggeplass</t>
  </si>
  <si>
    <t>Utslippsfri byggeplass</t>
  </si>
  <si>
    <t>Resultater</t>
  </si>
  <si>
    <t>Mob</t>
  </si>
  <si>
    <t>Areal</t>
  </si>
  <si>
    <t>Material</t>
  </si>
  <si>
    <t>mulig</t>
  </si>
  <si>
    <t>actual</t>
  </si>
  <si>
    <t>coverup at the top</t>
  </si>
  <si>
    <t>Sammenlagt poengsum</t>
  </si>
  <si>
    <t>Hoved</t>
  </si>
  <si>
    <t>Ubhoved</t>
  </si>
  <si>
    <t>Weight</t>
  </si>
  <si>
    <t>Value</t>
  </si>
  <si>
    <t>Endringslogg</t>
  </si>
  <si>
    <t>Dato</t>
  </si>
  <si>
    <t>Versjon</t>
  </si>
  <si>
    <t>Endring</t>
  </si>
  <si>
    <t>2.0</t>
  </si>
  <si>
    <t>Ny versjon av klimanorm etter evaluering ved ett års bruk. Dette er endret: 
  - Oppdatert sjekkliste for gangvennlige tiltak
  - Forenkling og justering av poengskala for bilrestriktive tiltak
  - Oppdatert sjekkliste og poengskala for etablering av karbonbindende vegetasjon
  - Ny poengskala for massehåndtering
  - Deling mellom nybygg og eksisterende bygg for kriteriet for ombruk av materialer og justering av vekting
  - Justering av poengskala for fleksible bygg i fremtiden
  - Justering av vekting med bedre tilpasning til valg som tas på plannivå</t>
  </si>
  <si>
    <t>2.1</t>
  </si>
  <si>
    <t xml:space="preserve">Poengskala for massehåndtering er korrigert så den samsvarer med ny skala i veilederen. </t>
  </si>
  <si>
    <t>Saksnummer</t>
  </si>
  <si>
    <t>Plannavn</t>
  </si>
  <si>
    <t>2.2</t>
  </si>
  <si>
    <t>Det gjøres en vurdering av muligheten for å benytte ombruksmaterialer .</t>
  </si>
  <si>
    <t xml:space="preserve">Lagt til info om reguleringsplan på forside, rettet teknisk feil for utregning av poengscore for materialer, endret ordlyd på kriterie for ombruk.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</si>
</sst>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 poeng&quot;"/>
    <numFmt numFmtId="165" formatCode="&quot;x &quot;0\ %"/>
    <numFmt numFmtId="166" formatCode="0.0&quot; poeng&quot;"/>
    <numFmt numFmtId="167" formatCode="0.000"/>
    <numFmt numFmtId="168" formatCode="0&quot; m2&quot;"/>
    <numFmt numFmtId="169" formatCode="&quot;= &quot;0\ %"/>
  </numFmts>
  <fonts count="51" x14ac:knownFonts="1">
    <font>
      <sz val="11"/>
      <color theme="1"/>
      <name val="Avenir Next LT Pro"/>
      <family val="2"/>
      <scheme val="minor"/>
    </font>
    <font>
      <b/>
      <sz val="24"/>
      <color theme="1"/>
      <name val="Avenir Next LT Pro"/>
      <family val="2"/>
      <scheme val="minor"/>
    </font>
    <font>
      <sz val="11"/>
      <color theme="1"/>
      <name val="Avenir Next LT Pro"/>
      <family val="2"/>
      <scheme val="minor"/>
    </font>
    <font>
      <b/>
      <sz val="11"/>
      <color theme="1"/>
      <name val="Avenir Next LT Pro"/>
      <family val="2"/>
      <scheme val="minor"/>
    </font>
    <font>
      <sz val="9"/>
      <color theme="1"/>
      <name val="Avenir Next LT Pro"/>
      <family val="2"/>
      <scheme val="minor"/>
    </font>
    <font>
      <sz val="9"/>
      <color theme="0" tint="-0.499984740745262"/>
      <name val="Avenir Next LT Pro"/>
      <family val="2"/>
      <scheme val="minor"/>
    </font>
    <font>
      <sz val="9"/>
      <color theme="0"/>
      <name val="Avenir Next LT Pro"/>
      <family val="2"/>
      <scheme val="minor"/>
    </font>
    <font>
      <sz val="11"/>
      <color theme="0"/>
      <name val="Avenir Next LT Pro"/>
      <family val="2"/>
      <scheme val="minor"/>
    </font>
    <font>
      <sz val="11"/>
      <color rgb="FF1D3C34"/>
      <name val="Avenir Next LT Pro"/>
      <family val="2"/>
      <scheme val="minor"/>
    </font>
    <font>
      <sz val="9"/>
      <color rgb="FF1D3C34"/>
      <name val="Avenir Next LT Pro"/>
      <family val="2"/>
      <scheme val="minor"/>
    </font>
    <font>
      <sz val="9"/>
      <name val="Avenir Next LT Pro"/>
      <family val="2"/>
      <scheme val="minor"/>
    </font>
    <font>
      <b/>
      <sz val="11"/>
      <color theme="3"/>
      <name val="Avenir Next LT Pro"/>
      <family val="2"/>
      <scheme val="minor"/>
    </font>
    <font>
      <sz val="9"/>
      <color theme="3"/>
      <name val="Avenir Next LT Pro"/>
      <family val="2"/>
      <scheme val="minor"/>
    </font>
    <font>
      <sz val="11"/>
      <color theme="3"/>
      <name val="Avenir Next LT Pro"/>
      <family val="2"/>
      <scheme val="minor"/>
    </font>
    <font>
      <sz val="11"/>
      <name val="Avenir Next LT Pro"/>
      <family val="2"/>
      <scheme val="minor"/>
    </font>
    <font>
      <b/>
      <sz val="9"/>
      <color theme="0"/>
      <name val="Avenir Next LT Pro"/>
      <family val="2"/>
      <scheme val="minor"/>
    </font>
    <font>
      <b/>
      <sz val="11"/>
      <name val="Avenir Next LT Pro"/>
      <family val="2"/>
      <scheme val="minor"/>
    </font>
    <font>
      <sz val="10"/>
      <name val="Avenir Next LT Pro"/>
      <family val="2"/>
      <scheme val="minor"/>
    </font>
    <font>
      <sz val="10"/>
      <color theme="0" tint="-0.499984740745262"/>
      <name val="Wingdings 3"/>
      <family val="1"/>
      <charset val="2"/>
    </font>
    <font>
      <sz val="11"/>
      <color rgb="FFFF0000"/>
      <name val="Avenir Next LT Pro"/>
      <family val="2"/>
      <scheme val="minor"/>
    </font>
    <font>
      <b/>
      <sz val="11"/>
      <color theme="0"/>
      <name val="Avenir Next LT Pro"/>
      <family val="2"/>
      <scheme val="minor"/>
    </font>
    <font>
      <sz val="8"/>
      <name val="Avenir Next LT Pro"/>
      <family val="2"/>
      <scheme val="minor"/>
    </font>
    <font>
      <b/>
      <sz val="24"/>
      <name val="Avenir Next LT Pro"/>
      <family val="2"/>
      <scheme val="minor"/>
    </font>
    <font>
      <sz val="14"/>
      <color theme="5"/>
      <name val="Avenir Next LT Pro"/>
      <family val="2"/>
      <scheme val="minor"/>
    </font>
    <font>
      <sz val="10"/>
      <color theme="0"/>
      <name val="Avenir Next LT Pro"/>
      <family val="2"/>
      <scheme val="minor"/>
    </font>
    <font>
      <sz val="11"/>
      <color rgb="FF7030A0"/>
      <name val="Avenir Next LT Pro"/>
      <family val="2"/>
      <scheme val="minor"/>
    </font>
    <font>
      <sz val="12"/>
      <color rgb="FF7030A0"/>
      <name val="Avenir Next LT Pro"/>
      <family val="2"/>
      <scheme val="minor"/>
    </font>
    <font>
      <sz val="11"/>
      <color theme="1"/>
      <name val="Calibri Light"/>
      <family val="2"/>
    </font>
    <font>
      <vertAlign val="superscript"/>
      <sz val="11"/>
      <color theme="1"/>
      <name val="Calibri Light"/>
      <family val="2"/>
    </font>
    <font>
      <b/>
      <sz val="1"/>
      <color rgb="FFFF0000"/>
      <name val="Avenir Next LT Pro"/>
      <family val="2"/>
      <scheme val="minor"/>
    </font>
    <font>
      <sz val="1"/>
      <color rgb="FFFF0000"/>
      <name val="Avenir Next LT Pro"/>
      <family val="2"/>
      <scheme val="minor"/>
    </font>
    <font>
      <sz val="34"/>
      <color theme="1" tint="0.14999847407452621"/>
      <name val="Avenir Next LT Pro"/>
      <family val="2"/>
      <scheme val="minor"/>
    </font>
    <font>
      <sz val="11"/>
      <color theme="1" tint="0.14999847407452621"/>
      <name val="Avenir Next LT Pro"/>
      <family val="2"/>
      <scheme val="minor"/>
    </font>
    <font>
      <sz val="9"/>
      <color theme="1" tint="0.14999847407452621"/>
      <name val="Avenir Next LT Pro"/>
      <family val="2"/>
      <scheme val="minor"/>
    </font>
    <font>
      <b/>
      <sz val="16"/>
      <name val="Avenir Next LT Pro"/>
      <family val="2"/>
      <scheme val="minor"/>
    </font>
    <font>
      <sz val="10"/>
      <color theme="1"/>
      <name val="Avenir Next LT Pro"/>
      <family val="2"/>
      <scheme val="minor"/>
    </font>
    <font>
      <b/>
      <sz val="12"/>
      <name val="Avenir Next LT Pro"/>
      <family val="2"/>
      <scheme val="minor"/>
    </font>
    <font>
      <sz val="10"/>
      <color rgb="FFFF0000"/>
      <name val="Avenir Next LT Pro"/>
      <family val="2"/>
      <scheme val="minor"/>
    </font>
    <font>
      <sz val="20"/>
      <color theme="1"/>
      <name val="Avenir Next LT Pro"/>
      <family val="2"/>
      <scheme val="minor"/>
    </font>
    <font>
      <sz val="34"/>
      <name val="Avenir Next LT Pro"/>
      <family val="2"/>
      <scheme val="minor"/>
    </font>
    <font>
      <b/>
      <sz val="10"/>
      <color theme="1"/>
      <name val="Avenir Next LT Pro"/>
      <family val="2"/>
      <scheme val="minor"/>
    </font>
    <font>
      <b/>
      <sz val="10"/>
      <color theme="0"/>
      <name val="Avenir Next LT Pro"/>
      <family val="2"/>
      <scheme val="minor"/>
    </font>
    <font>
      <b/>
      <vertAlign val="superscript"/>
      <sz val="10"/>
      <color theme="1"/>
      <name val="Avenir Next LT Pro"/>
      <family val="2"/>
      <scheme val="minor"/>
    </font>
    <font>
      <sz val="8"/>
      <color theme="1"/>
      <name val="Avenir Next LT Pro"/>
      <family val="2"/>
      <scheme val="minor"/>
    </font>
    <font>
      <b/>
      <sz val="15"/>
      <name val="Avenir Next LT Pro"/>
      <family val="2"/>
      <scheme val="minor"/>
    </font>
    <font>
      <vertAlign val="superscript"/>
      <sz val="9"/>
      <color theme="1"/>
      <name val="Avenir Next LT Pro"/>
      <family val="2"/>
      <scheme val="minor"/>
    </font>
    <font>
      <vertAlign val="superscript"/>
      <sz val="9"/>
      <name val="Avenir Next LT Pro"/>
      <family val="2"/>
      <scheme val="minor"/>
    </font>
    <font>
      <b/>
      <sz val="9"/>
      <name val="Avenir Next LT Pro"/>
      <family val="2"/>
      <scheme val="minor"/>
    </font>
    <font>
      <sz val="11"/>
      <color theme="1"/>
      <name val="Calibri"/>
      <family val="2"/>
    </font>
    <font>
      <sz val="10"/>
      <color rgb="FF767676"/>
      <name val="Calibri"/>
      <family val="2"/>
    </font>
    <font>
      <sz val="34"/>
      <color theme="0"/>
      <name val="Avenir Next LT Pro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824E"/>
        <bgColor indexed="64"/>
      </patternFill>
    </fill>
    <fill>
      <patternFill patternType="solid">
        <fgColor rgb="FFEFB97B"/>
        <bgColor indexed="64"/>
      </patternFill>
    </fill>
    <fill>
      <patternFill patternType="solid">
        <fgColor rgb="FFEAD175"/>
        <bgColor indexed="64"/>
      </patternFill>
    </fill>
    <fill>
      <patternFill patternType="solid">
        <fgColor rgb="FFC9CD61"/>
        <bgColor indexed="64"/>
      </patternFill>
    </fill>
    <fill>
      <patternFill patternType="solid">
        <fgColor rgb="FFA2AB57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5">
    <xf numFmtId="0" fontId="0" fillId="0" borderId="0" xfId="0"/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1" applyNumberFormat="1" applyFont="1" applyFill="1" applyAlignment="1">
      <alignment horizontal="center"/>
    </xf>
    <xf numFmtId="0" fontId="7" fillId="0" borderId="0" xfId="0" applyFont="1"/>
    <xf numFmtId="0" fontId="0" fillId="0" borderId="4" xfId="0" applyBorder="1"/>
    <xf numFmtId="0" fontId="0" fillId="0" borderId="8" xfId="0" applyBorder="1"/>
    <xf numFmtId="0" fontId="0" fillId="0" borderId="9" xfId="0" applyBorder="1"/>
    <xf numFmtId="164" fontId="6" fillId="0" borderId="0" xfId="0" applyNumberFormat="1" applyFont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13" fillId="0" borderId="0" xfId="0" applyFont="1"/>
    <xf numFmtId="164" fontId="12" fillId="0" borderId="0" xfId="0" applyNumberFormat="1" applyFont="1" applyAlignment="1">
      <alignment horizontal="center"/>
    </xf>
    <xf numFmtId="0" fontId="0" fillId="0" borderId="2" xfId="0" applyBorder="1"/>
    <xf numFmtId="165" fontId="5" fillId="0" borderId="0" xfId="1" applyNumberFormat="1" applyFont="1" applyFill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14" fillId="0" borderId="0" xfId="0" applyFont="1"/>
    <xf numFmtId="0" fontId="4" fillId="0" borderId="0" xfId="0" applyFont="1"/>
    <xf numFmtId="0" fontId="10" fillId="0" borderId="0" xfId="0" applyFont="1"/>
    <xf numFmtId="0" fontId="16" fillId="0" borderId="0" xfId="0" applyFont="1"/>
    <xf numFmtId="0" fontId="17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0" fillId="2" borderId="0" xfId="0" applyFill="1"/>
    <xf numFmtId="0" fontId="19" fillId="0" borderId="0" xfId="0" applyFont="1"/>
    <xf numFmtId="0" fontId="20" fillId="0" borderId="0" xfId="0" applyFont="1"/>
    <xf numFmtId="166" fontId="15" fillId="2" borderId="0" xfId="0" applyNumberFormat="1" applyFont="1" applyFill="1" applyAlignment="1">
      <alignment horizontal="center" vertical="center"/>
    </xf>
    <xf numFmtId="0" fontId="7" fillId="2" borderId="0" xfId="0" applyFont="1" applyFill="1"/>
    <xf numFmtId="164" fontId="4" fillId="0" borderId="1" xfId="0" applyNumberFormat="1" applyFont="1" applyBorder="1" applyAlignment="1" applyProtection="1">
      <alignment horizontal="center"/>
      <protection locked="0"/>
    </xf>
    <xf numFmtId="0" fontId="22" fillId="0" borderId="0" xfId="0" applyFont="1"/>
    <xf numFmtId="165" fontId="5" fillId="0" borderId="0" xfId="1" applyNumberFormat="1" applyFont="1" applyFill="1" applyAlignment="1" applyProtection="1">
      <alignment horizontal="center"/>
    </xf>
    <xf numFmtId="164" fontId="4" fillId="0" borderId="0" xfId="0" applyNumberFormat="1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11" fillId="0" borderId="0" xfId="0" applyFont="1"/>
    <xf numFmtId="0" fontId="3" fillId="0" borderId="0" xfId="0" applyFont="1"/>
    <xf numFmtId="0" fontId="8" fillId="0" borderId="0" xfId="0" applyFont="1" applyAlignment="1">
      <alignment vertical="center"/>
    </xf>
    <xf numFmtId="0" fontId="16" fillId="0" borderId="0" xfId="0" applyFont="1" applyProtection="1">
      <protection locked="0"/>
    </xf>
    <xf numFmtId="0" fontId="23" fillId="0" borderId="0" xfId="0" applyFont="1" applyAlignment="1">
      <alignment vertical="center"/>
    </xf>
    <xf numFmtId="168" fontId="7" fillId="0" borderId="0" xfId="0" applyNumberFormat="1" applyFont="1"/>
    <xf numFmtId="169" fontId="6" fillId="0" borderId="0" xfId="1" applyNumberFormat="1" applyFont="1" applyFill="1" applyAlignment="1" applyProtection="1">
      <alignment horizontal="center"/>
    </xf>
    <xf numFmtId="9" fontId="7" fillId="0" borderId="0" xfId="1" applyFont="1"/>
    <xf numFmtId="167" fontId="7" fillId="0" borderId="0" xfId="0" applyNumberFormat="1" applyFont="1"/>
    <xf numFmtId="0" fontId="25" fillId="0" borderId="0" xfId="0" applyFont="1"/>
    <xf numFmtId="0" fontId="26" fillId="0" borderId="0" xfId="0" applyFont="1"/>
    <xf numFmtId="9" fontId="25" fillId="0" borderId="0" xfId="0" applyNumberFormat="1" applyFont="1"/>
    <xf numFmtId="0" fontId="27" fillId="0" borderId="0" xfId="0" applyFont="1"/>
    <xf numFmtId="9" fontId="14" fillId="0" borderId="0" xfId="1" applyFont="1"/>
    <xf numFmtId="0" fontId="10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/>
    </xf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7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4" fillId="0" borderId="7" xfId="0" applyFont="1" applyBorder="1"/>
    <xf numFmtId="0" fontId="14" fillId="0" borderId="8" xfId="0" applyFont="1" applyBorder="1"/>
    <xf numFmtId="0" fontId="14" fillId="0" borderId="9" xfId="0" applyFont="1" applyBorder="1"/>
    <xf numFmtId="0" fontId="34" fillId="0" borderId="0" xfId="0" applyFont="1" applyAlignment="1">
      <alignment vertical="center"/>
    </xf>
    <xf numFmtId="166" fontId="7" fillId="0" borderId="0" xfId="0" applyNumberFormat="1" applyFont="1"/>
    <xf numFmtId="0" fontId="14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4" fillId="0" borderId="0" xfId="0" applyFont="1"/>
    <xf numFmtId="0" fontId="35" fillId="0" borderId="0" xfId="0" applyFont="1"/>
    <xf numFmtId="0" fontId="14" fillId="2" borderId="0" xfId="0" applyFont="1" applyFill="1"/>
    <xf numFmtId="0" fontId="10" fillId="2" borderId="0" xfId="0" applyFont="1" applyFill="1"/>
    <xf numFmtId="0" fontId="36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7" fillId="0" borderId="0" xfId="0" applyFont="1"/>
    <xf numFmtId="164" fontId="19" fillId="0" borderId="0" xfId="0" applyNumberFormat="1" applyFont="1"/>
    <xf numFmtId="0" fontId="38" fillId="0" borderId="0" xfId="0" applyFont="1"/>
    <xf numFmtId="0" fontId="17" fillId="0" borderId="0" xfId="0" applyFont="1" applyAlignment="1">
      <alignment horizontal="left"/>
    </xf>
    <xf numFmtId="0" fontId="39" fillId="0" borderId="0" xfId="0" applyFont="1"/>
    <xf numFmtId="0" fontId="4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168" fontId="41" fillId="0" borderId="0" xfId="0" applyNumberFormat="1" applyFont="1"/>
    <xf numFmtId="0" fontId="0" fillId="0" borderId="0" xfId="0" applyAlignment="1">
      <alignment horizontal="right"/>
    </xf>
    <xf numFmtId="166" fontId="16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165" fontId="6" fillId="0" borderId="0" xfId="1" applyNumberFormat="1" applyFont="1" applyFill="1" applyAlignment="1">
      <alignment horizontal="center"/>
    </xf>
    <xf numFmtId="165" fontId="7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14" fillId="0" borderId="0" xfId="0" applyFont="1" applyAlignment="1">
      <alignment horizontal="center"/>
    </xf>
    <xf numFmtId="0" fontId="0" fillId="0" borderId="0" xfId="0" applyAlignment="1">
      <alignment vertical="top"/>
    </xf>
    <xf numFmtId="165" fontId="5" fillId="0" borderId="0" xfId="1" applyNumberFormat="1" applyFont="1" applyFill="1" applyAlignment="1" applyProtection="1">
      <alignment horizontal="center" vertical="center"/>
    </xf>
    <xf numFmtId="0" fontId="1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5" fontId="5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17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" fontId="47" fillId="0" borderId="0" xfId="0" applyNumberFormat="1" applyFont="1" applyAlignment="1">
      <alignment horizontal="center" vertical="center"/>
    </xf>
    <xf numFmtId="165" fontId="47" fillId="0" borderId="0" xfId="0" applyNumberFormat="1" applyFont="1"/>
    <xf numFmtId="164" fontId="10" fillId="0" borderId="1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20" fontId="49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165" fontId="5" fillId="0" borderId="6" xfId="1" applyNumberFormat="1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15" xfId="0" applyFill="1" applyBorder="1"/>
    <xf numFmtId="0" fontId="0" fillId="8" borderId="16" xfId="0" applyFill="1" applyBorder="1"/>
    <xf numFmtId="0" fontId="50" fillId="9" borderId="12" xfId="0" applyFont="1" applyFill="1" applyBorder="1"/>
    <xf numFmtId="0" fontId="7" fillId="9" borderId="13" xfId="0" applyFont="1" applyFill="1" applyBorder="1"/>
    <xf numFmtId="0" fontId="7" fillId="9" borderId="14" xfId="0" applyFont="1" applyFill="1" applyBorder="1"/>
    <xf numFmtId="14" fontId="0" fillId="0" borderId="15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14" fontId="0" fillId="0" borderId="17" xfId="0" applyNumberForma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 wrapText="1"/>
    </xf>
    <xf numFmtId="0" fontId="7" fillId="0" borderId="7" xfId="0" applyFont="1" applyBorder="1"/>
    <xf numFmtId="0" fontId="7" fillId="0" borderId="8" xfId="0" applyFont="1" applyBorder="1"/>
    <xf numFmtId="49" fontId="0" fillId="0" borderId="1" xfId="0" applyNumberFormat="1" applyBorder="1" applyAlignment="1">
      <alignment horizontal="center" vertical="center"/>
    </xf>
    <xf numFmtId="0" fontId="43" fillId="0" borderId="0" xfId="0" applyFont="1" applyAlignment="1">
      <alignment horizontal="right" wrapText="1"/>
    </xf>
    <xf numFmtId="166" fontId="29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6" fontId="16" fillId="0" borderId="2" xfId="0" applyNumberFormat="1" applyFont="1" applyBorder="1" applyAlignment="1">
      <alignment horizontal="center" vertical="center"/>
    </xf>
    <xf numFmtId="166" fontId="16" fillId="0" borderId="3" xfId="0" applyNumberFormat="1" applyFont="1" applyBorder="1" applyAlignment="1">
      <alignment horizontal="center" vertical="center"/>
    </xf>
    <xf numFmtId="0" fontId="14" fillId="0" borderId="4" xfId="0" applyFont="1" applyBorder="1"/>
    <xf numFmtId="166" fontId="16" fillId="0" borderId="7" xfId="0" applyNumberFormat="1" applyFont="1" applyBorder="1" applyAlignment="1">
      <alignment horizontal="center" vertical="center"/>
    </xf>
    <xf numFmtId="166" fontId="16" fillId="0" borderId="8" xfId="0" applyNumberFormat="1" applyFont="1" applyBorder="1" applyAlignment="1">
      <alignment horizontal="center" vertical="center"/>
    </xf>
    <xf numFmtId="0" fontId="14" fillId="0" borderId="9" xfId="0" applyFont="1" applyBorder="1"/>
    <xf numFmtId="166" fontId="16" fillId="0" borderId="4" xfId="0" applyNumberFormat="1" applyFont="1" applyBorder="1" applyAlignment="1">
      <alignment horizontal="center" vertical="center"/>
    </xf>
    <xf numFmtId="166" fontId="16" fillId="0" borderId="9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9" xfId="0" applyBorder="1"/>
    <xf numFmtId="166" fontId="16" fillId="0" borderId="0" xfId="0" applyNumberFormat="1" applyFont="1" applyAlignment="1">
      <alignment horizontal="center" vertical="center"/>
    </xf>
    <xf numFmtId="166" fontId="16" fillId="0" borderId="10" xfId="0" applyNumberFormat="1" applyFont="1" applyBorder="1" applyAlignment="1">
      <alignment horizontal="center" vertical="center"/>
    </xf>
    <xf numFmtId="166" fontId="16" fillId="0" borderId="11" xfId="0" applyNumberFormat="1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168" fontId="4" fillId="10" borderId="1" xfId="0" applyNumberFormat="1" applyFont="1" applyFill="1" applyBorder="1" applyProtection="1">
      <protection locked="0"/>
    </xf>
    <xf numFmtId="14" fontId="0" fillId="10" borderId="1" xfId="0" applyNumberFormat="1" applyFill="1" applyBorder="1" applyAlignment="1" applyProtection="1">
      <alignment horizontal="left"/>
      <protection locked="0"/>
    </xf>
    <xf numFmtId="0" fontId="0" fillId="10" borderId="1" xfId="0" applyFill="1" applyBorder="1" applyAlignment="1" applyProtection="1">
      <alignment horizontal="left"/>
      <protection locked="0"/>
    </xf>
    <xf numFmtId="0" fontId="0" fillId="10" borderId="10" xfId="0" applyFill="1" applyBorder="1" applyAlignment="1" applyProtection="1">
      <alignment horizontal="left"/>
      <protection locked="0"/>
    </xf>
  </cellXfs>
  <cellStyles count="2">
    <cellStyle name="Normal" xfId="0" builtinId="0"/>
    <cellStyle name="Prosent" xfId="1" builtinId="5"/>
  </cellStyles>
  <dxfs count="103">
    <dxf>
      <font>
        <color theme="0" tint="-0.34998626667073579"/>
      </font>
    </dxf>
    <dxf>
      <font>
        <color theme="0" tint="-0.34998626667073579"/>
      </font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bgColor rgb="FFC9CD61"/>
        </patternFill>
      </fill>
    </dxf>
    <dxf>
      <fill>
        <patternFill>
          <bgColor rgb="FFA2AB57"/>
        </patternFill>
      </fill>
    </dxf>
    <dxf>
      <fill>
        <patternFill>
          <bgColor theme="2"/>
        </patternFill>
      </fill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ont>
        <color theme="0" tint="-0.34998626667073579"/>
      </font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  <dxf>
      <fill>
        <patternFill>
          <bgColor rgb="FFE6824E"/>
        </patternFill>
      </fill>
    </dxf>
    <dxf>
      <fill>
        <patternFill>
          <bgColor rgb="FFEFB97B"/>
        </patternFill>
      </fill>
    </dxf>
    <dxf>
      <fill>
        <patternFill>
          <bgColor rgb="FFEAD175"/>
        </patternFill>
      </fill>
    </dxf>
    <dxf>
      <fill>
        <patternFill>
          <fgColor rgb="FFC9CD61"/>
          <bgColor rgb="FFC9CD61"/>
        </patternFill>
      </fill>
    </dxf>
    <dxf>
      <fill>
        <patternFill>
          <fgColor rgb="FFA2AB57"/>
          <bgColor rgb="FFA2AB57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E68200"/>
      <color rgb="FFFFFFFF"/>
      <color rgb="FFE6824E"/>
      <color rgb="FFEFB97B"/>
      <color rgb="FFEAD175"/>
      <color rgb="FFC9CD61"/>
      <color rgb="FFA2AB57"/>
      <color rgb="FFE5A68F"/>
      <color rgb="FFC15626"/>
      <color rgb="FF43AB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29526265081097"/>
          <c:y val="5.5165600741912173E-2"/>
          <c:w val="0.55084837931592123"/>
          <c:h val="0.8778475983571945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0000">
                  <a:alpha val="0"/>
                </a:srgbClr>
              </a:solidFill>
              <a:ln>
                <a:solidFill>
                  <a:srgbClr val="000000">
                    <a:alpha val="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48C-452D-B663-8E8DB7DAC6C7}"/>
              </c:ext>
            </c:extLst>
          </c:dPt>
          <c:val>
            <c:numRef>
              <c:f>Mobilitet!$F$9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8C-452D-B663-8E8DB7DAC6C7}"/>
            </c:ext>
          </c:extLst>
        </c:ser>
        <c:ser>
          <c:idx val="1"/>
          <c:order val="1"/>
          <c:tx>
            <c:v>Poeng</c:v>
          </c:tx>
          <c:spPr>
            <a:solidFill>
              <a:srgbClr val="FFFFFF"/>
            </a:solidFill>
            <a:ln w="12700">
              <a:solidFill>
                <a:srgbClr val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48C-452D-B663-8E8DB7DAC6C7}"/>
              </c:ext>
            </c:extLst>
          </c:dPt>
          <c:val>
            <c:numRef>
              <c:f>Mobilitet!$F$8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48C-452D-B663-8E8DB7DAC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29526265081097"/>
          <c:y val="5.5165600741912173E-2"/>
          <c:w val="0.55084837931592123"/>
          <c:h val="0.8778475983571945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0000">
                  <a:alpha val="0"/>
                </a:srgbClr>
              </a:solidFill>
              <a:ln>
                <a:solidFill>
                  <a:srgbClr val="000000">
                    <a:alpha val="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B5E-4049-91DF-1A0ECDAC530E}"/>
              </c:ext>
            </c:extLst>
          </c:dPt>
          <c:val>
            <c:numRef>
              <c:f>Arealbruk!$F$9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5E-4049-91DF-1A0ECDAC530E}"/>
            </c:ext>
          </c:extLst>
        </c:ser>
        <c:ser>
          <c:idx val="1"/>
          <c:order val="1"/>
          <c:tx>
            <c:v>Poeng</c:v>
          </c:tx>
          <c:spPr>
            <a:solidFill>
              <a:srgbClr val="FFFFFF"/>
            </a:solidFill>
            <a:ln w="12700">
              <a:solidFill>
                <a:srgbClr val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0B5E-4049-91DF-1A0ECDAC530E}"/>
              </c:ext>
            </c:extLst>
          </c:dPt>
          <c:val>
            <c:numRef>
              <c:f>Arealbruk!$F$8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5E-4049-91DF-1A0ECDAC5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16850021459089"/>
          <c:y val="4.923231746544926E-2"/>
          <c:w val="0.51661084428034409"/>
          <c:h val="0.87784776978914714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0000">
                  <a:alpha val="0"/>
                </a:srgbClr>
              </a:solidFill>
              <a:ln>
                <a:solidFill>
                  <a:srgbClr val="000000">
                    <a:alpha val="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510-4EEF-9934-8BC53355AAFE}"/>
              </c:ext>
            </c:extLst>
          </c:dPt>
          <c:val>
            <c:numRef>
              <c:f>Energi!$F$9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10-4EEF-9934-8BC53355AAFE}"/>
            </c:ext>
          </c:extLst>
        </c:ser>
        <c:ser>
          <c:idx val="1"/>
          <c:order val="1"/>
          <c:tx>
            <c:v>Poeng</c:v>
          </c:tx>
          <c:spPr>
            <a:solidFill>
              <a:srgbClr val="FFFFFF"/>
            </a:solidFill>
            <a:ln w="12700">
              <a:solidFill>
                <a:srgbClr val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510-4EEF-9934-8BC53355AAFE}"/>
              </c:ext>
            </c:extLst>
          </c:dPt>
          <c:val>
            <c:numRef>
              <c:f>Energi!$F$8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10-4EEF-9934-8BC53355A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29526265081097"/>
          <c:y val="5.5165600741912173E-2"/>
          <c:w val="0.55084837931592123"/>
          <c:h val="0.8778475983571945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0000">
                  <a:alpha val="0"/>
                </a:srgbClr>
              </a:solidFill>
              <a:ln>
                <a:solidFill>
                  <a:srgbClr val="000000">
                    <a:alpha val="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CEB-4315-80CE-751F78B5683C}"/>
              </c:ext>
            </c:extLst>
          </c:dPt>
          <c:val>
            <c:numRef>
              <c:f>Materialer!$F$9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EB-4315-80CE-751F78B5683C}"/>
            </c:ext>
          </c:extLst>
        </c:ser>
        <c:ser>
          <c:idx val="1"/>
          <c:order val="1"/>
          <c:tx>
            <c:v>Poeng</c:v>
          </c:tx>
          <c:spPr>
            <a:solidFill>
              <a:srgbClr val="FFFFFF"/>
            </a:solidFill>
            <a:ln w="12700">
              <a:solidFill>
                <a:srgbClr val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CEB-4315-80CE-751F78B5683C}"/>
              </c:ext>
            </c:extLst>
          </c:dPt>
          <c:val>
            <c:numRef>
              <c:f>Materialer!$F$8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EB-4315-80CE-751F78B56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29526265081097"/>
          <c:y val="5.5165600741912173E-2"/>
          <c:w val="0.55084837931592123"/>
          <c:h val="0.8778475983571945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0000">
                  <a:alpha val="0"/>
                </a:srgbClr>
              </a:solidFill>
              <a:ln>
                <a:solidFill>
                  <a:srgbClr val="000000">
                    <a:alpha val="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560-4F05-94A5-27B2E27D0D25}"/>
              </c:ext>
            </c:extLst>
          </c:dPt>
          <c:val>
            <c:numRef>
              <c:f>Mobilitet!$F$9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60-4F05-94A5-27B2E27D0D25}"/>
            </c:ext>
          </c:extLst>
        </c:ser>
        <c:ser>
          <c:idx val="1"/>
          <c:order val="1"/>
          <c:tx>
            <c:v>Poeng</c:v>
          </c:tx>
          <c:spPr>
            <a:solidFill>
              <a:srgbClr val="FFFFFF"/>
            </a:solidFill>
            <a:ln w="12700">
              <a:solidFill>
                <a:srgbClr val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560-4F05-94A5-27B2E27D0D25}"/>
              </c:ext>
            </c:extLst>
          </c:dPt>
          <c:val>
            <c:numRef>
              <c:f>Mobilitet!$F$8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60-4F05-94A5-27B2E27D0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29526265081097"/>
          <c:y val="5.5165600741912173E-2"/>
          <c:w val="0.55084837931592123"/>
          <c:h val="0.77250129090724329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0000">
                  <a:alpha val="0"/>
                </a:srgbClr>
              </a:solidFill>
              <a:ln>
                <a:solidFill>
                  <a:srgbClr val="000000">
                    <a:alpha val="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5F-4FA0-9C25-C4FD33855D2D}"/>
              </c:ext>
            </c:extLst>
          </c:dPt>
          <c:val>
            <c:numRef>
              <c:f>Arealbruk!$F$9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5F-4FA0-9C25-C4FD33855D2D}"/>
            </c:ext>
          </c:extLst>
        </c:ser>
        <c:ser>
          <c:idx val="1"/>
          <c:order val="1"/>
          <c:tx>
            <c:v>Poeng</c:v>
          </c:tx>
          <c:spPr>
            <a:solidFill>
              <a:srgbClr val="FFFFFF"/>
            </a:solidFill>
            <a:ln w="12700">
              <a:solidFill>
                <a:srgbClr val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75F-4FA0-9C25-C4FD33855D2D}"/>
              </c:ext>
            </c:extLst>
          </c:dPt>
          <c:val>
            <c:numRef>
              <c:f>Arealbruk!$F$8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5F-4FA0-9C25-C4FD33855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29526265081097"/>
          <c:y val="5.5165600741912173E-2"/>
          <c:w val="0.55084837931592123"/>
          <c:h val="0.8778475983571945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0000">
                  <a:alpha val="0"/>
                </a:srgbClr>
              </a:solidFill>
              <a:ln>
                <a:solidFill>
                  <a:srgbClr val="000000">
                    <a:alpha val="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13-47F9-8F4F-170475132B4E}"/>
              </c:ext>
            </c:extLst>
          </c:dPt>
          <c:val>
            <c:numRef>
              <c:f>Materialer!$F$9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13-47F9-8F4F-170475132B4E}"/>
            </c:ext>
          </c:extLst>
        </c:ser>
        <c:ser>
          <c:idx val="1"/>
          <c:order val="1"/>
          <c:tx>
            <c:v>Poeng</c:v>
          </c:tx>
          <c:spPr>
            <a:solidFill>
              <a:srgbClr val="FFFFFF"/>
            </a:solidFill>
            <a:ln w="12700">
              <a:solidFill>
                <a:srgbClr val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113-47F9-8F4F-170475132B4E}"/>
              </c:ext>
            </c:extLst>
          </c:dPt>
          <c:val>
            <c:numRef>
              <c:f>Materialer!$F$8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13-47F9-8F4F-170475132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429526265081097"/>
          <c:y val="5.5165600741912173E-2"/>
          <c:w val="0.55084837931592123"/>
          <c:h val="0.8778475983571945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0000">
                  <a:alpha val="0"/>
                </a:srgbClr>
              </a:solidFill>
              <a:ln>
                <a:solidFill>
                  <a:srgbClr val="000000">
                    <a:alpha val="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113-47F9-8F4F-170475132B4E}"/>
              </c:ext>
            </c:extLst>
          </c:dPt>
          <c:val>
            <c:numRef>
              <c:f>Materialer!$F$9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13-47F9-8F4F-170475132B4E}"/>
            </c:ext>
          </c:extLst>
        </c:ser>
        <c:ser>
          <c:idx val="1"/>
          <c:order val="1"/>
          <c:tx>
            <c:v>Poeng</c:v>
          </c:tx>
          <c:spPr>
            <a:solidFill>
              <a:srgbClr val="FFFFFF"/>
            </a:solidFill>
            <a:ln w="12700">
              <a:solidFill>
                <a:srgbClr val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113-47F9-8F4F-170475132B4E}"/>
              </c:ext>
            </c:extLst>
          </c:dPt>
          <c:val>
            <c:numRef>
              <c:f>Materialer!$F$8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113-47F9-8F4F-170475132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16850021459089"/>
          <c:y val="4.923231746544926E-2"/>
          <c:w val="0.51661084428034409"/>
          <c:h val="0.87784776978914714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0000">
                  <a:alpha val="0"/>
                </a:srgbClr>
              </a:solidFill>
              <a:ln>
                <a:solidFill>
                  <a:srgbClr val="000000">
                    <a:alpha val="0"/>
                  </a:srgb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84C-4CA6-B10C-7F75AFD914F0}"/>
              </c:ext>
            </c:extLst>
          </c:dPt>
          <c:val>
            <c:numRef>
              <c:f>Energi!$F$9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4C-4CA6-B10C-7F75AFD914F0}"/>
            </c:ext>
          </c:extLst>
        </c:ser>
        <c:ser>
          <c:idx val="1"/>
          <c:order val="1"/>
          <c:tx>
            <c:v>Poeng</c:v>
          </c:tx>
          <c:spPr>
            <a:solidFill>
              <a:srgbClr val="FFFFFF"/>
            </a:solidFill>
            <a:ln w="12700">
              <a:solidFill>
                <a:srgbClr val="000000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 w="12700">
                <a:solidFill>
                  <a:schemeClr val="bg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84C-4CA6-B10C-7F75AFD914F0}"/>
              </c:ext>
            </c:extLst>
          </c:dPt>
          <c:val>
            <c:numRef>
              <c:f>Energi!$F$8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4C-4CA6-B10C-7F75AFD91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Actual poeng</c:v>
          </c:tx>
          <c:spPr>
            <a:noFill/>
            <a:ln>
              <a:noFill/>
            </a:ln>
            <a:effectLst/>
          </c:spPr>
          <c:invertIfNegative val="0"/>
          <c:val>
            <c:numRef>
              <c:f>Resultater!$B$31</c:f>
              <c:numCache>
                <c:formatCode>0.0" poeng"</c:formatCode>
                <c:ptCount val="1"/>
                <c:pt idx="0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F-4369-8D7F-4A5187BC6BFA}"/>
            </c:ext>
          </c:extLst>
        </c:ser>
        <c:ser>
          <c:idx val="1"/>
          <c:order val="1"/>
          <c:tx>
            <c:v>Coverup</c:v>
          </c:tx>
          <c:spPr>
            <a:solidFill>
              <a:schemeClr val="bg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FFFF">
                  <a:alpha val="0"/>
                </a:srgb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0E7B-4803-B89E-54A2345AA40C}"/>
              </c:ext>
            </c:extLst>
          </c:dPt>
          <c:val>
            <c:numRef>
              <c:f>(Resultater!$Y$13,Resultater!$Y$12)</c:f>
              <c:numCache>
                <c:formatCode>0.0" poeng"</c:formatCode>
                <c:ptCount val="2"/>
                <c:pt idx="0">
                  <c:v>5.5</c:v>
                </c:pt>
                <c:pt idx="1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F-4369-8D7F-4A5187BC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06535119"/>
        <c:axId val="766355999"/>
      </c:barChart>
      <c:catAx>
        <c:axId val="806535119"/>
        <c:scaling>
          <c:orientation val="minMax"/>
        </c:scaling>
        <c:delete val="1"/>
        <c:axPos val="b"/>
        <c:majorTickMark val="out"/>
        <c:minorTickMark val="none"/>
        <c:tickLblPos val="nextTo"/>
        <c:crossAx val="766355999"/>
        <c:crosses val="autoZero"/>
        <c:auto val="1"/>
        <c:lblAlgn val="ctr"/>
        <c:lblOffset val="100"/>
        <c:noMultiLvlLbl val="0"/>
      </c:catAx>
      <c:valAx>
        <c:axId val="766355999"/>
        <c:scaling>
          <c:orientation val="minMax"/>
          <c:max val="4.4000000000000004"/>
          <c:min val="0"/>
        </c:scaling>
        <c:delete val="0"/>
        <c:axPos val="l"/>
        <c:numFmt formatCode="0&quot; poeng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53511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2"/>
          <c:order val="0"/>
          <c:spPr>
            <a:solidFill>
              <a:srgbClr val="EFB97B"/>
            </a:solidFill>
            <a:ln w="12700">
              <a:solidFill>
                <a:schemeClr val="bg2"/>
              </a:solidFill>
            </a:ln>
          </c:spPr>
          <c:cat>
            <c:strRef>
              <c:f>(Resultater!$O$8,Resultater!$S$8,Resultater!$O$21,Resultater!$S$21)</c:f>
              <c:strCache>
                <c:ptCount val="4"/>
                <c:pt idx="0">
                  <c:v>Mobilitet</c:v>
                </c:pt>
                <c:pt idx="1">
                  <c:v>Arealbruk</c:v>
                </c:pt>
                <c:pt idx="2">
                  <c:v>Energi</c:v>
                </c:pt>
                <c:pt idx="3">
                  <c:v>Materialer</c:v>
                </c:pt>
              </c:strCache>
            </c:strRef>
          </c:cat>
          <c:val>
            <c:numRef>
              <c:f>(Resultater!$O$11,Resultater!$S$11,Resultater!$O$24,Resultater!$S$24)</c:f>
              <c:numCache>
                <c:formatCode>"x "0\ %</c:formatCode>
                <c:ptCount val="4"/>
                <c:pt idx="0">
                  <c:v>0.3</c:v>
                </c:pt>
                <c:pt idx="1">
                  <c:v>0.2</c:v>
                </c:pt>
                <c:pt idx="2">
                  <c:v>0.25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57-4808-8E00-4BE074124714}"/>
            </c:ext>
          </c:extLst>
        </c:ser>
        <c:ser>
          <c:idx val="4"/>
          <c:order val="1"/>
          <c:spPr>
            <a:solidFill>
              <a:srgbClr val="EAD175"/>
            </a:solidFill>
            <a:ln>
              <a:solidFill>
                <a:schemeClr val="bg2"/>
              </a:solidFill>
            </a:ln>
          </c:spPr>
          <c:cat>
            <c:strRef>
              <c:f>(Resultater!$O$8,Resultater!$S$8,Resultater!$O$21,Resultater!$S$21)</c:f>
              <c:strCache>
                <c:ptCount val="4"/>
                <c:pt idx="0">
                  <c:v>Mobilitet</c:v>
                </c:pt>
                <c:pt idx="1">
                  <c:v>Arealbruk</c:v>
                </c:pt>
                <c:pt idx="2">
                  <c:v>Energi</c:v>
                </c:pt>
                <c:pt idx="3">
                  <c:v>Materialer</c:v>
                </c:pt>
              </c:strCache>
            </c:strRef>
          </c:cat>
          <c:val>
            <c:numRef>
              <c:f>(Resultater!$O$11,Resultater!$S$11,Resultater!$O$24,Resultater!$S$24)</c:f>
              <c:numCache>
                <c:formatCode>"x "0\ %</c:formatCode>
                <c:ptCount val="4"/>
                <c:pt idx="0">
                  <c:v>0.3</c:v>
                </c:pt>
                <c:pt idx="1">
                  <c:v>0.2</c:v>
                </c:pt>
                <c:pt idx="2">
                  <c:v>0.25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A57-4808-8E00-4BE074124714}"/>
            </c:ext>
          </c:extLst>
        </c:ser>
        <c:ser>
          <c:idx val="6"/>
          <c:order val="2"/>
          <c:spPr>
            <a:solidFill>
              <a:srgbClr val="C9CD61"/>
            </a:solidFill>
            <a:ln>
              <a:solidFill>
                <a:schemeClr val="accent3"/>
              </a:solidFill>
            </a:ln>
          </c:spPr>
          <c:cat>
            <c:strRef>
              <c:f>(Resultater!$O$8,Resultater!$S$8,Resultater!$O$21,Resultater!$S$21)</c:f>
              <c:strCache>
                <c:ptCount val="4"/>
                <c:pt idx="0">
                  <c:v>Mobilitet</c:v>
                </c:pt>
                <c:pt idx="1">
                  <c:v>Arealbruk</c:v>
                </c:pt>
                <c:pt idx="2">
                  <c:v>Energi</c:v>
                </c:pt>
                <c:pt idx="3">
                  <c:v>Materialer</c:v>
                </c:pt>
              </c:strCache>
            </c:strRef>
          </c:cat>
          <c:val>
            <c:numRef>
              <c:f>(Resultater!$O$11,Resultater!$S$11,Resultater!$O$24,Resultater!$S$24)</c:f>
              <c:numCache>
                <c:formatCode>"x "0\ %</c:formatCode>
                <c:ptCount val="4"/>
                <c:pt idx="0">
                  <c:v>0.3</c:v>
                </c:pt>
                <c:pt idx="1">
                  <c:v>0.2</c:v>
                </c:pt>
                <c:pt idx="2">
                  <c:v>0.25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A57-4808-8E00-4BE074124714}"/>
            </c:ext>
          </c:extLst>
        </c:ser>
        <c:ser>
          <c:idx val="0"/>
          <c:order val="3"/>
          <c:spPr>
            <a:solidFill>
              <a:srgbClr val="A2AB57"/>
            </a:solidFill>
            <a:ln>
              <a:solidFill>
                <a:schemeClr val="accent3"/>
              </a:solidFill>
            </a:ln>
          </c:spPr>
          <c:cat>
            <c:strRef>
              <c:f>(Resultater!$O$8,Resultater!$S$8,Resultater!$O$21,Resultater!$S$21)</c:f>
              <c:strCache>
                <c:ptCount val="4"/>
                <c:pt idx="0">
                  <c:v>Mobilitet</c:v>
                </c:pt>
                <c:pt idx="1">
                  <c:v>Arealbruk</c:v>
                </c:pt>
                <c:pt idx="2">
                  <c:v>Energi</c:v>
                </c:pt>
                <c:pt idx="3">
                  <c:v>Materialer</c:v>
                </c:pt>
              </c:strCache>
            </c:strRef>
          </c:cat>
          <c:val>
            <c:numRef>
              <c:f>(Resultater!$O$11,Resultater!$S$11,Resultater!$O$24,Resultater!$S$24)</c:f>
              <c:numCache>
                <c:formatCode>"x "0\ %</c:formatCode>
                <c:ptCount val="4"/>
                <c:pt idx="0">
                  <c:v>0.3</c:v>
                </c:pt>
                <c:pt idx="1">
                  <c:v>0.2</c:v>
                </c:pt>
                <c:pt idx="2">
                  <c:v>0.25</c:v>
                </c:pt>
                <c:pt idx="3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A57-4808-8E00-4BE074124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15"/>
        <c:holeSize val="10"/>
      </c:doughnutChart>
      <c:radarChart>
        <c:radarStyle val="marker"/>
        <c:varyColors val="0"/>
        <c:ser>
          <c:idx val="1"/>
          <c:order val="4"/>
          <c:tx>
            <c:v>diamond</c:v>
          </c:tx>
          <c:marker>
            <c:symbol val="circle"/>
            <c:size val="11"/>
            <c:spPr>
              <a:ln>
                <a:solidFill>
                  <a:schemeClr val="tx2"/>
                </a:solidFill>
              </a:ln>
            </c:spPr>
          </c:marker>
          <c:cat>
            <c:strRef>
              <c:f>(Resultater!$O$8,Resultater!$S$8,Resultater!$O$21,Resultater!$S$21)</c:f>
              <c:strCache>
                <c:ptCount val="4"/>
                <c:pt idx="0">
                  <c:v>Mobilitet</c:v>
                </c:pt>
                <c:pt idx="1">
                  <c:v>Arealbruk</c:v>
                </c:pt>
                <c:pt idx="2">
                  <c:v>Energi</c:v>
                </c:pt>
                <c:pt idx="3">
                  <c:v>Materialer</c:v>
                </c:pt>
              </c:strCache>
            </c:strRef>
          </c:cat>
          <c:val>
            <c:numRef>
              <c:f>(Resultater!$Q$3,Resultater!$Q$4,Resultater!$Q$5,Resultater!$Q$6)</c:f>
              <c:numCache>
                <c:formatCode>0.0" poeng"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FA57-4808-8E00-4BE074124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091680"/>
        <c:axId val="76849392"/>
      </c:radarChart>
      <c:catAx>
        <c:axId val="754091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849392"/>
        <c:crosses val="autoZero"/>
        <c:auto val="1"/>
        <c:lblAlgn val="ctr"/>
        <c:lblOffset val="100"/>
        <c:noMultiLvlLbl val="0"/>
      </c:catAx>
      <c:valAx>
        <c:axId val="76849392"/>
        <c:scaling>
          <c:orientation val="minMax"/>
          <c:max val="4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&quot; poeng&quot;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0916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93826497221835"/>
          <c:y val="5.8543020559946118E-2"/>
          <c:w val="0.49339513812368929"/>
          <c:h val="0.88121362601969067"/>
        </c:manualLayout>
      </c:layout>
      <c:barChart>
        <c:barDir val="col"/>
        <c:grouping val="stacked"/>
        <c:varyColors val="0"/>
        <c:ser>
          <c:idx val="0"/>
          <c:order val="0"/>
          <c:tx>
            <c:v>Poeng %" under</c:v>
          </c:tx>
          <c:spPr>
            <a:solidFill>
              <a:srgbClr val="000000">
                <a:alpha val="0"/>
              </a:srgbClr>
            </a:solidFill>
            <a:ln>
              <a:solidFill>
                <a:srgbClr val="000000">
                  <a:alpha val="0"/>
                </a:srgbClr>
              </a:solidFill>
            </a:ln>
            <a:effectLst/>
          </c:spPr>
          <c:invertIfNegative val="0"/>
          <c:val>
            <c:numRef>
              <c:f>Resultater!$D$35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94-45A1-8A85-0C2B59C9F5FB}"/>
            </c:ext>
          </c:extLst>
        </c:ser>
        <c:ser>
          <c:idx val="1"/>
          <c:order val="1"/>
          <c:tx>
            <c:v>Poeng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FF"/>
              </a:solidFill>
              <a:ln>
                <a:solidFill>
                  <a:srgbClr val="FFFFFF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2194-45A1-8A85-0C2B59C9F5FB}"/>
              </c:ext>
            </c:extLst>
          </c:dPt>
          <c:val>
            <c:numRef>
              <c:f>Resultater!$D$34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94-45A1-8A85-0C2B59C9F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66883096"/>
        <c:axId val="466882440"/>
      </c:barChart>
      <c:catAx>
        <c:axId val="4668830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66882440"/>
        <c:crosses val="autoZero"/>
        <c:auto val="1"/>
        <c:lblAlgn val="ctr"/>
        <c:lblOffset val="100"/>
        <c:noMultiLvlLbl val="0"/>
      </c:catAx>
      <c:valAx>
        <c:axId val="466882440"/>
        <c:scaling>
          <c:orientation val="minMax"/>
          <c:max val="100"/>
          <c:min val="0"/>
        </c:scaling>
        <c:delete val="0"/>
        <c:axPos val="l"/>
        <c:numFmt formatCode="0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6883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size">
        <cx:f>_xlchart.v1.3</cx:f>
      </cx:numDim>
    </cx:data>
  </cx:chartData>
  <cx:chart>
    <cx:plotArea>
      <cx:plotAreaRegion>
        <cx:plotSurface>
          <cx:spPr>
            <a:noFill/>
            <a:ln>
              <a:noFill/>
            </a:ln>
          </cx:spPr>
        </cx:plotSurface>
        <cx:series layoutId="sunburst" uniqueId="{77B7CBF6-7B03-4AF6-B215-EA14ED6697D5}" formatIdx="0">
          <cx:dataPt idx="0">
            <cx:spPr>
              <a:solidFill>
                <a:srgbClr val="C15626"/>
              </a:solidFill>
            </cx:spPr>
          </cx:dataPt>
          <cx:dataPt idx="4">
            <cx:spPr>
              <a:solidFill>
                <a:srgbClr val="43ABB1"/>
              </a:solidFill>
            </cx:spPr>
          </cx:dataPt>
          <cx:dataPt idx="10">
            <cx:spPr>
              <a:solidFill>
                <a:srgbClr val="E5A68F"/>
              </a:solidFill>
            </cx:spPr>
          </cx:dataPt>
          <cx:dataPt idx="13">
            <cx:spPr>
              <a:solidFill>
                <a:srgbClr val="E68200"/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b="1"/>
                </a:pPr>
                <a:endParaRPr lang="nb-NO" sz="900" b="1" i="0" u="none" strike="noStrike" baseline="0">
                  <a:solidFill>
                    <a:srgbClr val="FFFFFF"/>
                  </a:solidFill>
                  <a:latin typeface="Avenir Next LT Pro"/>
                </a:endParaRPr>
              </a:p>
            </cx:txPr>
            <cx:visibility seriesName="0" categoryName="1" value="0"/>
            <cx:dataLabel idx="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2000" b="1"/>
                  </a:pPr>
                  <a:r>
                    <a:rPr lang="nb-NO" sz="2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Arealbruk</a:t>
                  </a:r>
                </a:p>
              </cx:txPr>
              <cx:visibility seriesName="0" categoryName="1" value="0"/>
            </cx:dataLabel>
            <cx:dataLabel idx="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Eksisterende karbonlager i natur</a:t>
                  </a:r>
                </a:p>
              </cx:txPr>
              <cx:visibility seriesName="0" categoryName="1" value="0"/>
            </cx:dataLabel>
            <cx:dataLabel idx="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Etablering av vegetasjon som binder karbon</a:t>
                  </a:r>
                </a:p>
              </cx:txPr>
              <cx:visibility seriesName="0" categoryName="1" value="0"/>
            </cx:dataLabel>
            <cx:dataLabel idx="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Massehåndtering</a:t>
                  </a:r>
                </a:p>
              </cx:txPr>
              <cx:visibility seriesName="0" categoryName="1" value="0"/>
            </cx:dataLabel>
            <cx:dataLabel idx="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2000" b="1"/>
                  </a:pPr>
                  <a:r>
                    <a:rPr lang="nb-NO" sz="2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Mobilitet</a:t>
                  </a:r>
                </a:p>
              </cx:txPr>
              <cx:visibility seriesName="0" categoryName="1" value="0"/>
            </cx:dataLabel>
            <cx:dataLabel idx="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Kompakt byutvikling</a:t>
                  </a:r>
                </a:p>
              </cx:txPr>
              <cx:visibility seriesName="0" categoryName="1" value="0"/>
            </cx:dataLabel>
            <cx:dataLabel idx="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Tilgang til service- og rekreasjonstilbud</a:t>
                  </a:r>
                </a:p>
              </cx:txPr>
              <cx:visibility seriesName="0" categoryName="1" value="0"/>
            </cx:dataLabel>
            <cx:dataLabel idx="7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Gangvennlig utforming</a:t>
                  </a:r>
                </a:p>
              </cx:txPr>
              <cx:visibility seriesName="0" categoryName="1" value="0"/>
            </cx:dataLabel>
            <cx:dataLabel idx="8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Sykkelvennlig utforming</a:t>
                  </a:r>
                </a:p>
              </cx:txPr>
              <cx:visibility seriesName="0" categoryName="1" value="0"/>
            </cx:dataLabel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Bilrestriktive tiltak</a:t>
                  </a:r>
                </a:p>
              </cx:txPr>
              <cx:visibility seriesName="0" categoryName="1" value="0"/>
            </cx:dataLabel>
            <cx:dataLabel idx="10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2000" b="1"/>
                  </a:pPr>
                  <a:r>
                    <a:rPr lang="nb-NO" sz="2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Energi</a:t>
                  </a:r>
                </a:p>
              </cx:txPr>
              <cx:visibility seriesName="0" categoryName="1" value="0"/>
            </cx:dataLabel>
            <cx:dataLabel idx="11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Energiytelser i driftsfase av bygg</a:t>
                  </a:r>
                </a:p>
              </cx:txPr>
              <cx:visibility seriesName="0" categoryName="1" value="0"/>
            </cx:dataLabel>
            <cx:dataLabel idx="12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Utslippsfri bygge- og anleggsfase</a:t>
                  </a:r>
                </a:p>
              </cx:txPr>
              <cx:visibility seriesName="0" categoryName="1" value="0"/>
            </cx:dataLabel>
            <cx:dataLabel idx="13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2000" b="1"/>
                  </a:pPr>
                  <a:r>
                    <a:rPr lang="nb-NO" sz="2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Materialer</a:t>
                  </a:r>
                </a:p>
              </cx:txPr>
              <cx:visibility seriesName="0" categoryName="1" value="0"/>
            </cx:dataLabel>
            <cx:dataLabel idx="14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Lavutslipp materialbruk</a:t>
                  </a:r>
                </a:p>
              </cx:txPr>
              <cx:visibility seriesName="0" categoryName="1" value="0"/>
            </cx:dataLabel>
            <cx:dataLabel idx="15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Ombruk av materialer </a:t>
                  </a:r>
                </a:p>
              </cx:txPr>
              <cx:visibility seriesName="0" categoryName="1" value="0"/>
            </cx:dataLabel>
            <cx:dataLabel idx="16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/>
                  </a:pPr>
                  <a:r>
                    <a:rPr lang="nb-NO" sz="1000" b="1" i="0" u="none" strike="noStrike" baseline="0">
                      <a:solidFill>
                        <a:srgbClr val="FFFFFF"/>
                      </a:solidFill>
                      <a:latin typeface="Avenir Next LT Pro"/>
                    </a:rPr>
                    <a:t>Bevaring av eksisterende bygg</a:t>
                  </a:r>
                </a:p>
              </cx:txPr>
              <cx:visibility seriesName="0" categoryName="1" value="0"/>
            </cx:dataLabel>
            <cx:dataLabel idx="17">
              <cx:spPr>
                <a:solidFill>
                  <a:srgbClr val="E68200"/>
                </a:solidFill>
              </cx:spPr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sz="1000" b="1">
                      <a:solidFill>
                        <a:schemeClr val="bg1"/>
                      </a:solidFill>
                    </a:defRPr>
                  </a:pPr>
                  <a:r>
                    <a:rPr lang="nb-NO" sz="1000" b="1" i="0" u="none" strike="noStrike" baseline="0">
                      <a:solidFill>
                        <a:schemeClr val="bg1"/>
                      </a:solidFill>
                      <a:latin typeface="Avenir Next LT Pro"/>
                    </a:rPr>
                    <a:t>Avfallsmengde i byggefase</a:t>
                  </a:r>
                </a:p>
              </cx:txPr>
              <cx:visibility seriesName="0" categoryName="1" value="0"/>
            </cx:dataLabel>
          </cx:dataLabels>
          <cx:dataId val="0"/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microsoft.com/office/2014/relationships/chartEx" Target="../charts/chartEx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png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image" Target="../media/image3.png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11271</xdr:colOff>
      <xdr:row>52</xdr:row>
      <xdr:rowOff>147198</xdr:rowOff>
    </xdr:from>
    <xdr:to>
      <xdr:col>11</xdr:col>
      <xdr:colOff>668650</xdr:colOff>
      <xdr:row>62</xdr:row>
      <xdr:rowOff>109097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1AD2AC2-1933-4569-BD9D-CB849278FF5C}"/>
            </a:ext>
          </a:extLst>
        </xdr:cNvPr>
        <xdr:cNvSpPr txBox="1"/>
      </xdr:nvSpPr>
      <xdr:spPr>
        <a:xfrm>
          <a:off x="694499" y="9197957"/>
          <a:ext cx="7754910" cy="18106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400" b="0">
              <a:solidFill>
                <a:schemeClr val="tx1"/>
              </a:solidFill>
            </a:rPr>
            <a:t>Resultater</a:t>
          </a:r>
        </a:p>
        <a:p>
          <a:endParaRPr lang="nb-NO" sz="1200" b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Resultatet av poengberegningen vises i et «termometer» for hver kategori.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Høye klimaambisjoner gir grønn farge. På samme måte vil lav score gi rød farge. </a:t>
          </a:r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nb-NO">
            <a:solidFill>
              <a:schemeClr val="tx1"/>
            </a:solidFill>
            <a:effectLst/>
          </a:endParaRPr>
        </a:p>
        <a:p>
          <a:pPr eaLnBrk="1" fontAlgn="auto" latinLnBrk="0" hangingPunct="1"/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Verktøyet viser både en vektet poengsum for hver av kategoriene og en total vektet poengsum,</a:t>
          </a: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som vises på fanen 'Resultater.'</a:t>
          </a:r>
          <a:endParaRPr lang="nb-NO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0</xdr:col>
      <xdr:colOff>681120</xdr:colOff>
      <xdr:row>8</xdr:row>
      <xdr:rowOff>38879</xdr:rowOff>
    </xdr:from>
    <xdr:to>
      <xdr:col>9</xdr:col>
      <xdr:colOff>362972</xdr:colOff>
      <xdr:row>19</xdr:row>
      <xdr:rowOff>146050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81B3DA41-9DB5-4848-A5BC-6ACF26816BB2}"/>
            </a:ext>
          </a:extLst>
        </xdr:cNvPr>
        <xdr:cNvSpPr txBox="1"/>
      </xdr:nvSpPr>
      <xdr:spPr>
        <a:xfrm>
          <a:off x="681120" y="2018585"/>
          <a:ext cx="6885634" cy="21322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400" b="0">
              <a:solidFill>
                <a:schemeClr val="tx1"/>
              </a:solidFill>
            </a:rPr>
            <a:t>Om verktøyet</a:t>
          </a:r>
        </a:p>
        <a:p>
          <a:endParaRPr lang="nb-NO" sz="1200" b="0">
            <a:solidFill>
              <a:schemeClr val="tx1"/>
            </a:solidFill>
          </a:endParaRPr>
        </a:p>
        <a:p>
          <a:r>
            <a:rPr lang="nb-NO" sz="1100" b="1" i="1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Klimanormen </a:t>
          </a:r>
          <a:r>
            <a:rPr lang="nb-NO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er et verktøy for klimaambisjoner og utslippsreduksjon i arealplanlegging som skal supplere kravet til klimagassberegninger. Klimanormen </a:t>
          </a:r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skal</a:t>
          </a: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sikre at Bergen</a:t>
          </a: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kommune</a:t>
          </a:r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utvikles som en lavutslippsby</a:t>
          </a:r>
          <a:r>
            <a:rPr lang="nb-NO" sz="1100">
              <a:solidFill>
                <a:schemeClr val="tx1"/>
              </a:solidFill>
            </a:rPr>
            <a:t>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tx1"/>
              </a:solidFill>
            </a:rPr>
            <a:t>Verktøyet skal brukes sammen med veilederen</a:t>
          </a:r>
          <a:r>
            <a:rPr lang="nb-NO" sz="1100" baseline="0">
              <a:solidFill>
                <a:schemeClr val="tx1"/>
              </a:solidFill>
            </a:rPr>
            <a:t> "Klimanorm Bergen" s</a:t>
          </a:r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om hjelp til å beregne sammenlagt poengsum. Vekting av hver kategori er vist i figuren til høyre, og bakgrunnen for vektingen er beskrevet i veilederen.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For</a:t>
          </a:r>
          <a:r>
            <a:rPr lang="nb-NO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alle prosjekt skal følgende informasjon fylles ut:</a:t>
          </a:r>
          <a:endParaRPr lang="nb-NO" sz="1100" b="1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676100</xdr:colOff>
      <xdr:row>24</xdr:row>
      <xdr:rowOff>51645</xdr:rowOff>
    </xdr:from>
    <xdr:to>
      <xdr:col>8</xdr:col>
      <xdr:colOff>310745</xdr:colOff>
      <xdr:row>26</xdr:row>
      <xdr:rowOff>127000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A867BF95-8F7D-41E0-B9F6-AFAD5588F748}"/>
            </a:ext>
          </a:extLst>
        </xdr:cNvPr>
        <xdr:cNvSpPr txBox="1"/>
      </xdr:nvSpPr>
      <xdr:spPr>
        <a:xfrm>
          <a:off x="676100" y="4577709"/>
          <a:ext cx="5761719" cy="48742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 noen kategorier er det nødvendig å velge skala for eksisterende og nye bygninger. Poeng for disse kategoriene er basert på at du legger inn</a:t>
          </a: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data.</a:t>
          </a:r>
          <a:endParaRPr lang="nb-NO">
            <a:solidFill>
              <a:schemeClr val="tx1"/>
            </a:solidFill>
            <a:effectLst/>
          </a:endParaRPr>
        </a:p>
      </xdr:txBody>
    </xdr:sp>
    <xdr:clientData/>
  </xdr:twoCellAnchor>
  <xdr:twoCellAnchor editAs="oneCell">
    <xdr:from>
      <xdr:col>0</xdr:col>
      <xdr:colOff>429949</xdr:colOff>
      <xdr:row>0</xdr:row>
      <xdr:rowOff>0</xdr:rowOff>
    </xdr:from>
    <xdr:to>
      <xdr:col>3</xdr:col>
      <xdr:colOff>74519</xdr:colOff>
      <xdr:row>5</xdr:row>
      <xdr:rowOff>194064</xdr:rowOff>
    </xdr:to>
    <xdr:pic>
      <xdr:nvPicPr>
        <xdr:cNvPr id="14" name="Bilde 13">
          <a:extLst>
            <a:ext uri="{FF2B5EF4-FFF2-40B4-BE49-F238E27FC236}">
              <a16:creationId xmlns:a16="http://schemas.microsoft.com/office/drawing/2014/main" id="{A9678087-B2CF-447E-9E50-D99B48A5F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949" y="0"/>
          <a:ext cx="2012933" cy="1106911"/>
        </a:xfrm>
        <a:prstGeom prst="rect">
          <a:avLst/>
        </a:prstGeom>
      </xdr:spPr>
    </xdr:pic>
    <xdr:clientData/>
  </xdr:twoCellAnchor>
  <xdr:twoCellAnchor>
    <xdr:from>
      <xdr:col>29</xdr:col>
      <xdr:colOff>357187</xdr:colOff>
      <xdr:row>45</xdr:row>
      <xdr:rowOff>135842</xdr:rowOff>
    </xdr:from>
    <xdr:to>
      <xdr:col>35</xdr:col>
      <xdr:colOff>357187</xdr:colOff>
      <xdr:row>60</xdr:row>
      <xdr:rowOff>27330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3C95167-B878-4A91-978D-7FB34A5AB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16191</xdr:colOff>
      <xdr:row>31</xdr:row>
      <xdr:rowOff>129445</xdr:rowOff>
    </xdr:from>
    <xdr:to>
      <xdr:col>11</xdr:col>
      <xdr:colOff>324255</xdr:colOff>
      <xdr:row>53</xdr:row>
      <xdr:rowOff>3691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F870386-FD64-4353-B722-5345064A116A}"/>
            </a:ext>
          </a:extLst>
        </xdr:cNvPr>
        <xdr:cNvSpPr txBox="1"/>
      </xdr:nvSpPr>
      <xdr:spPr>
        <a:xfrm>
          <a:off x="747179" y="6150869"/>
          <a:ext cx="8182803" cy="393529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400" b="0">
              <a:solidFill>
                <a:schemeClr val="tx1"/>
              </a:solidFill>
            </a:rPr>
            <a:t>Veiledning</a:t>
          </a:r>
          <a:endParaRPr lang="nb-NO" sz="1200" b="0">
            <a:solidFill>
              <a:schemeClr val="tx1"/>
            </a:solidFill>
          </a:endParaRP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Verktøyet inneholder en arkfane for hver av de fire kategoriene: </a:t>
          </a:r>
        </a:p>
        <a:p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- Mobilitet </a:t>
          </a:r>
        </a:p>
        <a:p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- Arealbruk</a:t>
          </a:r>
        </a:p>
        <a:p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- Energi</a:t>
          </a:r>
        </a:p>
        <a:p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- Materialer</a:t>
          </a: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Du kan bla mellom disse fire</a:t>
          </a:r>
          <a:r>
            <a:rPr lang="nb-NO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nederst på siden i exceldokumentet.</a:t>
          </a:r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nb-NO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Her kan man enkelt legge inn poeng for hvert av kriteriene under de 4 kategoriene ved hjelp av en nedtrekksmeny, se figuren under.</a:t>
          </a: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nb-NO" sz="1100">
            <a:solidFill>
              <a:schemeClr val="tx1"/>
            </a:solidFill>
          </a:endParaRPr>
        </a:p>
        <a:p>
          <a:r>
            <a:rPr lang="nb-NO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Vektingen for hver kategori vises i grått under nedtrekksmeny. Denne verdien er</a:t>
          </a:r>
          <a:r>
            <a:rPr lang="nb-NO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fastsatt og skal ikke endres. </a:t>
          </a:r>
        </a:p>
        <a:p>
          <a:r>
            <a:rPr lang="nb-NO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veilederen for detaljer om vekting.</a:t>
          </a:r>
        </a:p>
      </xdr:txBody>
    </xdr:sp>
    <xdr:clientData/>
  </xdr:twoCellAnchor>
  <xdr:twoCellAnchor editAs="oneCell">
    <xdr:from>
      <xdr:col>1</xdr:col>
      <xdr:colOff>49530</xdr:colOff>
      <xdr:row>43</xdr:row>
      <xdr:rowOff>171721</xdr:rowOff>
    </xdr:from>
    <xdr:to>
      <xdr:col>12</xdr:col>
      <xdr:colOff>5663</xdr:colOff>
      <xdr:row>49</xdr:row>
      <xdr:rowOff>156676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B10F834-CAFB-632A-2FF4-7BA126723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0518" y="8408262"/>
          <a:ext cx="8617890" cy="1092512"/>
        </a:xfrm>
        <a:prstGeom prst="rect">
          <a:avLst/>
        </a:prstGeom>
      </xdr:spPr>
    </xdr:pic>
    <xdr:clientData/>
  </xdr:twoCellAnchor>
  <xdr:twoCellAnchor>
    <xdr:from>
      <xdr:col>9</xdr:col>
      <xdr:colOff>649281</xdr:colOff>
      <xdr:row>0</xdr:row>
      <xdr:rowOff>0</xdr:rowOff>
    </xdr:from>
    <xdr:to>
      <xdr:col>22</xdr:col>
      <xdr:colOff>207159</xdr:colOff>
      <xdr:row>51</xdr:row>
      <xdr:rowOff>23090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D48B3F66-CD33-4B2D-BD1C-BAD76EA9848B}"/>
                </a:ext>
                <a:ext uri="{147F2762-F138-4A5C-976F-8EAC2B608ADB}">
                  <a16:predDERef xmlns:a16="http://schemas.microsoft.com/office/drawing/2014/main" pred="{01D3B1D6-956A-48F8-AF28-2935467C6BE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82898" y="0"/>
              <a:ext cx="9042346" cy="96426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Diagrammet er ikke tilgjengelig i din versjon av Excel.
Hvis du redigerer denne figuren eller lagrer denne arbeidsboken i et annet filformat, blir diagrammet ødelagt for godt.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73151</xdr:colOff>
      <xdr:row>2</xdr:row>
      <xdr:rowOff>117465</xdr:rowOff>
    </xdr:from>
    <xdr:to>
      <xdr:col>7</xdr:col>
      <xdr:colOff>304800</xdr:colOff>
      <xdr:row>13</xdr:row>
      <xdr:rowOff>148869</xdr:rowOff>
    </xdr:to>
    <xdr:pic>
      <xdr:nvPicPr>
        <xdr:cNvPr id="21" name="Bilde 20">
          <a:extLst>
            <a:ext uri="{FF2B5EF4-FFF2-40B4-BE49-F238E27FC236}">
              <a16:creationId xmlns:a16="http://schemas.microsoft.com/office/drawing/2014/main" id="{24DE0C9D-094F-4307-9764-FC0EBD931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9993"/>
        <a:stretch/>
      </xdr:blipFill>
      <xdr:spPr>
        <a:xfrm>
          <a:off x="3025901" y="488940"/>
          <a:ext cx="1107949" cy="2527861"/>
        </a:xfrm>
        <a:prstGeom prst="rect">
          <a:avLst/>
        </a:prstGeom>
      </xdr:spPr>
    </xdr:pic>
    <xdr:clientData/>
  </xdr:twoCellAnchor>
  <xdr:twoCellAnchor>
    <xdr:from>
      <xdr:col>4</xdr:col>
      <xdr:colOff>191306</xdr:colOff>
      <xdr:row>2</xdr:row>
      <xdr:rowOff>85726</xdr:rowOff>
    </xdr:from>
    <xdr:to>
      <xdr:col>8</xdr:col>
      <xdr:colOff>8011</xdr:colOff>
      <xdr:row>11</xdr:row>
      <xdr:rowOff>85725</xdr:rowOff>
    </xdr:to>
    <xdr:graphicFrame macro="">
      <xdr:nvGraphicFramePr>
        <xdr:cNvPr id="17" name="Diagram 6">
          <a:extLst>
            <a:ext uri="{FF2B5EF4-FFF2-40B4-BE49-F238E27FC236}">
              <a16:creationId xmlns:a16="http://schemas.microsoft.com/office/drawing/2014/main" id="{6815DB79-2155-42E3-90A7-17B7AAAA2529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2</xdr:row>
      <xdr:rowOff>95279</xdr:rowOff>
    </xdr:from>
    <xdr:to>
      <xdr:col>7</xdr:col>
      <xdr:colOff>377191</xdr:colOff>
      <xdr:row>14</xdr:row>
      <xdr:rowOff>30481</xdr:rowOff>
    </xdr:to>
    <xdr:pic>
      <xdr:nvPicPr>
        <xdr:cNvPr id="11" name="Bilde 10">
          <a:extLst>
            <a:ext uri="{FF2B5EF4-FFF2-40B4-BE49-F238E27FC236}">
              <a16:creationId xmlns:a16="http://schemas.microsoft.com/office/drawing/2014/main" id="{4CC95B56-0799-4A33-A249-3750F5320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897" r="16893"/>
        <a:stretch/>
      </xdr:blipFill>
      <xdr:spPr>
        <a:xfrm>
          <a:off x="2733675" y="457229"/>
          <a:ext cx="1015366" cy="2552672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57494</xdr:rowOff>
    </xdr:from>
    <xdr:to>
      <xdr:col>7</xdr:col>
      <xdr:colOff>513935</xdr:colOff>
      <xdr:row>12</xdr:row>
      <xdr:rowOff>158406</xdr:rowOff>
    </xdr:to>
    <xdr:graphicFrame macro="">
      <xdr:nvGraphicFramePr>
        <xdr:cNvPr id="12" name="Diagram 6">
          <a:extLst>
            <a:ext uri="{FF2B5EF4-FFF2-40B4-BE49-F238E27FC236}">
              <a16:creationId xmlns:a16="http://schemas.microsoft.com/office/drawing/2014/main" id="{87CB3308-1F65-4703-B1C9-F3F03EF2A5A7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82550</xdr:rowOff>
    </xdr:from>
    <xdr:to>
      <xdr:col>8</xdr:col>
      <xdr:colOff>2760</xdr:colOff>
      <xdr:row>12</xdr:row>
      <xdr:rowOff>173431</xdr:rowOff>
    </xdr:to>
    <xdr:graphicFrame macro="">
      <xdr:nvGraphicFramePr>
        <xdr:cNvPr id="10" name="Diagram 6">
          <a:extLst>
            <a:ext uri="{FF2B5EF4-FFF2-40B4-BE49-F238E27FC236}">
              <a16:creationId xmlns:a16="http://schemas.microsoft.com/office/drawing/2014/main" id="{C2DCCC3E-38F3-4FF0-A42E-A3E80D68044B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152400</xdr:colOff>
      <xdr:row>2</xdr:row>
      <xdr:rowOff>64503</xdr:rowOff>
    </xdr:from>
    <xdr:to>
      <xdr:col>7</xdr:col>
      <xdr:colOff>320675</xdr:colOff>
      <xdr:row>13</xdr:row>
      <xdr:rowOff>144598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F760338F-1B05-4FF1-AFD4-FB3C0779A0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947" r="19392"/>
        <a:stretch/>
      </xdr:blipFill>
      <xdr:spPr>
        <a:xfrm>
          <a:off x="2733675" y="445503"/>
          <a:ext cx="939165" cy="2518404"/>
        </a:xfrm>
        <a:prstGeom prst="rect">
          <a:avLst/>
        </a:prstGeom>
      </xdr:spPr>
    </xdr:pic>
    <xdr:clientData/>
  </xdr:twoCellAnchor>
  <xdr:twoCellAnchor>
    <xdr:from>
      <xdr:col>4</xdr:col>
      <xdr:colOff>209550</xdr:colOff>
      <xdr:row>2</xdr:row>
      <xdr:rowOff>34927</xdr:rowOff>
    </xdr:from>
    <xdr:to>
      <xdr:col>7</xdr:col>
      <xdr:colOff>469485</xdr:colOff>
      <xdr:row>11</xdr:row>
      <xdr:rowOff>66675</xdr:rowOff>
    </xdr:to>
    <xdr:graphicFrame macro="">
      <xdr:nvGraphicFramePr>
        <xdr:cNvPr id="6" name="Diagram 6">
          <a:extLst>
            <a:ext uri="{FF2B5EF4-FFF2-40B4-BE49-F238E27FC236}">
              <a16:creationId xmlns:a16="http://schemas.microsoft.com/office/drawing/2014/main" id="{D42A3EE3-7D37-4AB2-B442-AD286D0FCEDF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2</xdr:row>
      <xdr:rowOff>105778</xdr:rowOff>
    </xdr:from>
    <xdr:to>
      <xdr:col>7</xdr:col>
      <xdr:colOff>495300</xdr:colOff>
      <xdr:row>14</xdr:row>
      <xdr:rowOff>9524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2FCB8DE5-EBC6-4D11-AA48-0DE086EB77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720" r="18547"/>
        <a:stretch/>
      </xdr:blipFill>
      <xdr:spPr>
        <a:xfrm>
          <a:off x="2800350" y="467728"/>
          <a:ext cx="962025" cy="2504071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76203</xdr:rowOff>
    </xdr:from>
    <xdr:to>
      <xdr:col>7</xdr:col>
      <xdr:colOff>717135</xdr:colOff>
      <xdr:row>11</xdr:row>
      <xdr:rowOff>114301</xdr:rowOff>
    </xdr:to>
    <xdr:graphicFrame macro="">
      <xdr:nvGraphicFramePr>
        <xdr:cNvPr id="10" name="Diagram 6">
          <a:extLst>
            <a:ext uri="{FF2B5EF4-FFF2-40B4-BE49-F238E27FC236}">
              <a16:creationId xmlns:a16="http://schemas.microsoft.com/office/drawing/2014/main" id="{B2FAA8D6-0EC4-403E-A1C6-A4F4AD36D4AA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197169</xdr:colOff>
      <xdr:row>7</xdr:row>
      <xdr:rowOff>55212</xdr:rowOff>
    </xdr:from>
    <xdr:to>
      <xdr:col>13</xdr:col>
      <xdr:colOff>666121</xdr:colOff>
      <xdr:row>10</xdr:row>
      <xdr:rowOff>91458</xdr:rowOff>
    </xdr:to>
    <xdr:pic>
      <xdr:nvPicPr>
        <xdr:cNvPr id="33" name="Bilde 32">
          <a:extLst>
            <a:ext uri="{FF2B5EF4-FFF2-40B4-BE49-F238E27FC236}">
              <a16:creationId xmlns:a16="http://schemas.microsoft.com/office/drawing/2014/main" id="{7814F8D2-3B7D-4A7F-89D5-64E0FD824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16778" y="1739946"/>
          <a:ext cx="526775" cy="968725"/>
        </a:xfrm>
        <a:prstGeom prst="rect">
          <a:avLst/>
        </a:prstGeom>
      </xdr:spPr>
    </xdr:pic>
    <xdr:clientData/>
  </xdr:twoCellAnchor>
  <xdr:twoCellAnchor>
    <xdr:from>
      <xdr:col>0</xdr:col>
      <xdr:colOff>751858</xdr:colOff>
      <xdr:row>6</xdr:row>
      <xdr:rowOff>28569</xdr:rowOff>
    </xdr:from>
    <xdr:to>
      <xdr:col>6</xdr:col>
      <xdr:colOff>1476880</xdr:colOff>
      <xdr:row>20</xdr:row>
      <xdr:rowOff>387037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5AD3288B-A228-4814-A509-D60A25F30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1026546</xdr:colOff>
      <xdr:row>15</xdr:row>
      <xdr:rowOff>170011</xdr:rowOff>
    </xdr:from>
    <xdr:to>
      <xdr:col>10</xdr:col>
      <xdr:colOff>1900326</xdr:colOff>
      <xdr:row>24</xdr:row>
      <xdr:rowOff>118844</xdr:rowOff>
    </xdr:to>
    <xdr:sp macro="" textlink="">
      <xdr:nvSpPr>
        <xdr:cNvPr id="5" name="Oval 2">
          <a:extLst>
            <a:ext uri="{FF2B5EF4-FFF2-40B4-BE49-F238E27FC236}">
              <a16:creationId xmlns:a16="http://schemas.microsoft.com/office/drawing/2014/main" id="{35570B5E-C7AA-432D-BFF1-80DEF54F3604}"/>
            </a:ext>
          </a:extLst>
        </xdr:cNvPr>
        <xdr:cNvSpPr/>
      </xdr:nvSpPr>
      <xdr:spPr>
        <a:xfrm>
          <a:off x="6259693" y="3711070"/>
          <a:ext cx="3518368" cy="1932274"/>
        </a:xfrm>
        <a:prstGeom prst="ellipse">
          <a:avLst/>
        </a:prstGeom>
        <a:solidFill>
          <a:srgbClr val="E6824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5</xdr:col>
      <xdr:colOff>721976</xdr:colOff>
      <xdr:row>4</xdr:row>
      <xdr:rowOff>111678</xdr:rowOff>
    </xdr:from>
    <xdr:to>
      <xdr:col>13</xdr:col>
      <xdr:colOff>357788</xdr:colOff>
      <xdr:row>34</xdr:row>
      <xdr:rowOff>116388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434C0603-11BF-46C7-A9D7-A4258600B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459440</xdr:colOff>
      <xdr:row>5</xdr:row>
      <xdr:rowOff>44323</xdr:rowOff>
    </xdr:from>
    <xdr:to>
      <xdr:col>4</xdr:col>
      <xdr:colOff>18689</xdr:colOff>
      <xdr:row>23</xdr:row>
      <xdr:rowOff>97572</xdr:rowOff>
    </xdr:to>
    <xdr:pic>
      <xdr:nvPicPr>
        <xdr:cNvPr id="26" name="Bilde 25">
          <a:extLst>
            <a:ext uri="{FF2B5EF4-FFF2-40B4-BE49-F238E27FC236}">
              <a16:creationId xmlns:a16="http://schemas.microsoft.com/office/drawing/2014/main" id="{7F388939-F053-488A-9722-AD584363C0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072" r="21186"/>
        <a:stretch/>
      </xdr:blipFill>
      <xdr:spPr>
        <a:xfrm>
          <a:off x="1135715" y="1339723"/>
          <a:ext cx="1517838" cy="4306544"/>
        </a:xfrm>
        <a:prstGeom prst="rect">
          <a:avLst/>
        </a:prstGeom>
      </xdr:spPr>
    </xdr:pic>
    <xdr:clientData/>
  </xdr:twoCellAnchor>
  <xdr:twoCellAnchor>
    <xdr:from>
      <xdr:col>0</xdr:col>
      <xdr:colOff>456639</xdr:colOff>
      <xdr:row>4</xdr:row>
      <xdr:rowOff>171636</xdr:rowOff>
    </xdr:from>
    <xdr:to>
      <xdr:col>6</xdr:col>
      <xdr:colOff>43888</xdr:colOff>
      <xdr:row>20</xdr:row>
      <xdr:rowOff>295275</xdr:rowOff>
    </xdr:to>
    <xdr:graphicFrame macro="">
      <xdr:nvGraphicFramePr>
        <xdr:cNvPr id="31" name="Diagram 6">
          <a:extLst>
            <a:ext uri="{FF2B5EF4-FFF2-40B4-BE49-F238E27FC236}">
              <a16:creationId xmlns:a16="http://schemas.microsoft.com/office/drawing/2014/main" id="{97311DCB-4541-479C-877C-09BFC33FD3CB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86590</xdr:colOff>
      <xdr:row>7</xdr:row>
      <xdr:rowOff>41278</xdr:rowOff>
    </xdr:from>
    <xdr:to>
      <xdr:col>13</xdr:col>
      <xdr:colOff>649432</xdr:colOff>
      <xdr:row>9</xdr:row>
      <xdr:rowOff>108238</xdr:rowOff>
    </xdr:to>
    <xdr:graphicFrame macro="">
      <xdr:nvGraphicFramePr>
        <xdr:cNvPr id="11" name="Diagram 6">
          <a:extLst>
            <a:ext uri="{FF2B5EF4-FFF2-40B4-BE49-F238E27FC236}">
              <a16:creationId xmlns:a16="http://schemas.microsoft.com/office/drawing/2014/main" id="{05F75D2B-4061-4361-A366-A31C2D1C620F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174625</xdr:colOff>
      <xdr:row>7</xdr:row>
      <xdr:rowOff>63500</xdr:rowOff>
    </xdr:from>
    <xdr:to>
      <xdr:col>17</xdr:col>
      <xdr:colOff>669792</xdr:colOff>
      <xdr:row>10</xdr:row>
      <xdr:rowOff>91463</xdr:rowOff>
    </xdr:to>
    <xdr:pic>
      <xdr:nvPicPr>
        <xdr:cNvPr id="15" name="Bilde 44">
          <a:extLst>
            <a:ext uri="{FF2B5EF4-FFF2-40B4-BE49-F238E27FC236}">
              <a16:creationId xmlns:a16="http://schemas.microsoft.com/office/drawing/2014/main" id="{E23402DA-723C-45C7-ADF5-B718E51F2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69227" y="1687080"/>
          <a:ext cx="495167" cy="941497"/>
        </a:xfrm>
        <a:prstGeom prst="rect">
          <a:avLst/>
        </a:prstGeom>
      </xdr:spPr>
    </xdr:pic>
    <xdr:clientData/>
  </xdr:twoCellAnchor>
  <xdr:twoCellAnchor editAs="oneCell">
    <xdr:from>
      <xdr:col>17</xdr:col>
      <xdr:colOff>174625</xdr:colOff>
      <xdr:row>20</xdr:row>
      <xdr:rowOff>55563</xdr:rowOff>
    </xdr:from>
    <xdr:to>
      <xdr:col>17</xdr:col>
      <xdr:colOff>669792</xdr:colOff>
      <xdr:row>24</xdr:row>
      <xdr:rowOff>2237</xdr:rowOff>
    </xdr:to>
    <xdr:pic>
      <xdr:nvPicPr>
        <xdr:cNvPr id="46" name="Bilde 45">
          <a:extLst>
            <a:ext uri="{FF2B5EF4-FFF2-40B4-BE49-F238E27FC236}">
              <a16:creationId xmlns:a16="http://schemas.microsoft.com/office/drawing/2014/main" id="{586D2718-6445-426D-BE5D-417D45E51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69227" y="4497677"/>
          <a:ext cx="495167" cy="973394"/>
        </a:xfrm>
        <a:prstGeom prst="rect">
          <a:avLst/>
        </a:prstGeom>
      </xdr:spPr>
    </xdr:pic>
    <xdr:clientData/>
  </xdr:twoCellAnchor>
  <xdr:twoCellAnchor editAs="oneCell">
    <xdr:from>
      <xdr:col>13</xdr:col>
      <xdr:colOff>158751</xdr:colOff>
      <xdr:row>20</xdr:row>
      <xdr:rowOff>55563</xdr:rowOff>
    </xdr:from>
    <xdr:to>
      <xdr:col>13</xdr:col>
      <xdr:colOff>665803</xdr:colOff>
      <xdr:row>24</xdr:row>
      <xdr:rowOff>2237</xdr:rowOff>
    </xdr:to>
    <xdr:pic>
      <xdr:nvPicPr>
        <xdr:cNvPr id="47" name="Bilde 46">
          <a:extLst>
            <a:ext uri="{FF2B5EF4-FFF2-40B4-BE49-F238E27FC236}">
              <a16:creationId xmlns:a16="http://schemas.microsoft.com/office/drawing/2014/main" id="{012504F6-32DE-4559-B919-F851F4B1E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76376" y="4492626"/>
          <a:ext cx="526775" cy="972694"/>
        </a:xfrm>
        <a:prstGeom prst="rect">
          <a:avLst/>
        </a:prstGeom>
      </xdr:spPr>
    </xdr:pic>
    <xdr:clientData/>
  </xdr:twoCellAnchor>
  <xdr:twoCellAnchor>
    <xdr:from>
      <xdr:col>17</xdr:col>
      <xdr:colOff>51955</xdr:colOff>
      <xdr:row>7</xdr:row>
      <xdr:rowOff>50466</xdr:rowOff>
    </xdr:from>
    <xdr:to>
      <xdr:col>17</xdr:col>
      <xdr:colOff>658092</xdr:colOff>
      <xdr:row>10</xdr:row>
      <xdr:rowOff>19609</xdr:rowOff>
    </xdr:to>
    <xdr:graphicFrame macro="">
      <xdr:nvGraphicFramePr>
        <xdr:cNvPr id="21" name="Diagram 6">
          <a:extLst>
            <a:ext uri="{FF2B5EF4-FFF2-40B4-BE49-F238E27FC236}">
              <a16:creationId xmlns:a16="http://schemas.microsoft.com/office/drawing/2014/main" id="{7F110B01-3602-4E10-8610-4D7BAB8B8740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12988</xdr:colOff>
      <xdr:row>20</xdr:row>
      <xdr:rowOff>51336</xdr:rowOff>
    </xdr:from>
    <xdr:to>
      <xdr:col>13</xdr:col>
      <xdr:colOff>658091</xdr:colOff>
      <xdr:row>23</xdr:row>
      <xdr:rowOff>14226</xdr:rowOff>
    </xdr:to>
    <xdr:graphicFrame macro="">
      <xdr:nvGraphicFramePr>
        <xdr:cNvPr id="52" name="Diagram 6">
          <a:extLst>
            <a:ext uri="{FF2B5EF4-FFF2-40B4-BE49-F238E27FC236}">
              <a16:creationId xmlns:a16="http://schemas.microsoft.com/office/drawing/2014/main" id="{DDF81C0E-608C-4E90-9532-A5297F1486AE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41759</xdr:colOff>
      <xdr:row>20</xdr:row>
      <xdr:rowOff>43382</xdr:rowOff>
    </xdr:from>
    <xdr:to>
      <xdr:col>17</xdr:col>
      <xdr:colOff>658093</xdr:colOff>
      <xdr:row>23</xdr:row>
      <xdr:rowOff>9218</xdr:rowOff>
    </xdr:to>
    <xdr:graphicFrame macro="">
      <xdr:nvGraphicFramePr>
        <xdr:cNvPr id="60" name="Diagram 6">
          <a:extLst>
            <a:ext uri="{FF2B5EF4-FFF2-40B4-BE49-F238E27FC236}">
              <a16:creationId xmlns:a16="http://schemas.microsoft.com/office/drawing/2014/main" id="{0D56BF2A-F433-4FE3-A82D-90214A157022}"/>
            </a:ext>
            <a:ext uri="{147F2762-F138-4A5C-976F-8EAC2B608ADB}">
              <a16:predDERef xmlns:a16="http://schemas.microsoft.com/office/drawing/2014/main" pred="{37FC9434-1884-4048-9AE7-34282C5555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AV">
  <a:themeElements>
    <a:clrScheme name="Asplan Viak">
      <a:dk1>
        <a:srgbClr val="000000"/>
      </a:dk1>
      <a:lt1>
        <a:srgbClr val="FFFFFF"/>
      </a:lt1>
      <a:dk2>
        <a:srgbClr val="1D3C34"/>
      </a:dk2>
      <a:lt2>
        <a:srgbClr val="F6F8F1"/>
      </a:lt2>
      <a:accent1>
        <a:srgbClr val="B7DC8F"/>
      </a:accent1>
      <a:accent2>
        <a:srgbClr val="1D3C34"/>
      </a:accent2>
      <a:accent3>
        <a:srgbClr val="F0F4E3"/>
      </a:accent3>
      <a:accent4>
        <a:srgbClr val="48A23F"/>
      </a:accent4>
      <a:accent5>
        <a:srgbClr val="FFC358"/>
      </a:accent5>
      <a:accent6>
        <a:srgbClr val="F6F8F1"/>
      </a:accent6>
      <a:hlink>
        <a:srgbClr val="48A23F"/>
      </a:hlink>
      <a:folHlink>
        <a:srgbClr val="4D4D4D"/>
      </a:folHlink>
    </a:clrScheme>
    <a:fontScheme name="Avenir Next LT Pro">
      <a:majorFont>
        <a:latin typeface="Avenir Next LT Pro"/>
        <a:ea typeface=""/>
        <a:cs typeface=""/>
      </a:majorFont>
      <a:minorFont>
        <a:latin typeface="Avenir Next LT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71"/>
  <sheetViews>
    <sheetView showGridLines="0" tabSelected="1" zoomScale="60" zoomScaleNormal="85" workbookViewId="0">
      <selection activeCell="C21" sqref="C21"/>
    </sheetView>
  </sheetViews>
  <sheetFormatPr baseColWidth="10" defaultColWidth="8.84375" defaultRowHeight="14.5" x14ac:dyDescent="0.35"/>
  <cols>
    <col min="1" max="1" width="8.84375" customWidth="1"/>
    <col min="2" max="2" width="12.15234375" customWidth="1"/>
    <col min="3" max="3" width="9.765625" bestFit="1" customWidth="1"/>
    <col min="8" max="8" width="8.84375" style="27"/>
    <col min="9" max="9" width="12.23046875" bestFit="1" customWidth="1"/>
  </cols>
  <sheetData>
    <row r="2" spans="2:10" ht="15" customHeight="1" x14ac:dyDescent="0.35">
      <c r="I2" s="144" t="s">
        <v>0</v>
      </c>
      <c r="J2" s="144"/>
    </row>
    <row r="3" spans="2:10" x14ac:dyDescent="0.35">
      <c r="I3" s="144"/>
      <c r="J3" s="144"/>
    </row>
    <row r="6" spans="2:10" ht="42.75" customHeight="1" x14ac:dyDescent="0.9">
      <c r="B6" s="59" t="s">
        <v>1</v>
      </c>
    </row>
    <row r="8" spans="2:10" ht="26.25" customHeight="1" x14ac:dyDescent="0.55000000000000004">
      <c r="B8" s="83" t="s">
        <v>2</v>
      </c>
    </row>
    <row r="10" spans="2:10" x14ac:dyDescent="0.35">
      <c r="B10" s="38"/>
    </row>
    <row r="11" spans="2:10" x14ac:dyDescent="0.35">
      <c r="B11" s="39"/>
    </row>
    <row r="13" spans="2:10" x14ac:dyDescent="0.35">
      <c r="B13" s="39"/>
    </row>
    <row r="21" spans="2:11" x14ac:dyDescent="0.35">
      <c r="B21" s="20" t="s">
        <v>147</v>
      </c>
      <c r="C21" s="162"/>
    </row>
    <row r="22" spans="2:11" x14ac:dyDescent="0.35">
      <c r="B22" s="20" t="s">
        <v>154</v>
      </c>
      <c r="C22" s="164"/>
      <c r="D22" s="164"/>
    </row>
    <row r="23" spans="2:11" x14ac:dyDescent="0.35">
      <c r="B23" s="20" t="s">
        <v>155</v>
      </c>
      <c r="C23" s="163"/>
      <c r="D23" s="163"/>
      <c r="E23" s="163"/>
      <c r="F23" s="163"/>
      <c r="G23" s="163"/>
      <c r="H23" s="163"/>
    </row>
    <row r="24" spans="2:11" x14ac:dyDescent="0.35">
      <c r="C24" s="17"/>
    </row>
    <row r="25" spans="2:11" ht="18" x14ac:dyDescent="0.35">
      <c r="B25" s="41"/>
    </row>
    <row r="26" spans="2:11" x14ac:dyDescent="0.35">
      <c r="B26" s="12"/>
    </row>
    <row r="28" spans="2:11" s="79" customFormat="1" ht="23.25" customHeight="1" x14ac:dyDescent="0.35">
      <c r="B28" s="86" t="s">
        <v>3</v>
      </c>
      <c r="C28" s="87"/>
      <c r="D28" s="87"/>
      <c r="E28" s="87"/>
      <c r="F28" s="87"/>
      <c r="G28" s="88"/>
      <c r="H28" s="89"/>
      <c r="I28" s="88"/>
      <c r="J28" s="80"/>
      <c r="K28" s="80"/>
    </row>
    <row r="29" spans="2:11" ht="15.65" customHeight="1" x14ac:dyDescent="0.35">
      <c r="B29" s="161"/>
      <c r="C29" s="17" t="s">
        <v>4</v>
      </c>
      <c r="G29" s="17"/>
      <c r="H29" s="43" t="str">
        <f>IF($B$48=0," ",B29/(B29+B30))</f>
        <v xml:space="preserve"> </v>
      </c>
      <c r="I29" s="4" t="e">
        <f>B29/SUM(B29:B30)</f>
        <v>#DIV/0!</v>
      </c>
      <c r="J29" s="4"/>
      <c r="K29" s="4"/>
    </row>
    <row r="30" spans="2:11" x14ac:dyDescent="0.35">
      <c r="B30" s="161"/>
      <c r="C30" s="17" t="s">
        <v>5</v>
      </c>
      <c r="G30" s="17"/>
      <c r="H30" s="43" t="str">
        <f>IF($B$48=0," ",B30/(B29+B30))</f>
        <v xml:space="preserve"> </v>
      </c>
      <c r="I30" s="4" t="e">
        <f>B30/(B29+B30)</f>
        <v>#DIV/0!</v>
      </c>
      <c r="J30" s="42">
        <f>B30+B31</f>
        <v>0</v>
      </c>
      <c r="K30" s="4"/>
    </row>
    <row r="31" spans="2:11" x14ac:dyDescent="0.35">
      <c r="B31" s="161"/>
      <c r="C31" s="17" t="s">
        <v>6</v>
      </c>
      <c r="G31" s="17"/>
      <c r="H31" s="43" t="str">
        <f>IF($B$48=0," ",(B31+B30)/(B30+B31+B29))</f>
        <v xml:space="preserve"> </v>
      </c>
      <c r="I31" s="4" t="e">
        <f>(B31+B30)/(B30+B31+B29)</f>
        <v>#DIV/0!</v>
      </c>
      <c r="J31" s="4"/>
      <c r="K31" s="4"/>
    </row>
    <row r="32" spans="2:11" x14ac:dyDescent="0.35">
      <c r="G32" s="17"/>
      <c r="H32" s="43" t="str">
        <f>IF($B$48=0," ",(B29)/(B31+B29+B30))</f>
        <v xml:space="preserve"> </v>
      </c>
      <c r="I32" s="4" t="e">
        <f>(B29)/(B31+B29+B30)</f>
        <v>#DIV/0!</v>
      </c>
      <c r="J32" s="4"/>
      <c r="K32" s="4"/>
    </row>
    <row r="33" spans="1:13" x14ac:dyDescent="0.35">
      <c r="G33" s="27"/>
      <c r="I33" s="4"/>
      <c r="J33" s="4"/>
      <c r="K33" s="4"/>
    </row>
    <row r="41" spans="1:13" x14ac:dyDescent="0.35">
      <c r="D41" s="27"/>
      <c r="E41" s="27"/>
      <c r="F41" s="27"/>
      <c r="G41" s="27"/>
      <c r="I41" s="27"/>
      <c r="J41" s="27"/>
      <c r="K41" s="27"/>
      <c r="L41" s="27"/>
      <c r="M41" s="27"/>
    </row>
    <row r="42" spans="1:13" x14ac:dyDescent="0.35">
      <c r="B42" s="39"/>
      <c r="D42" s="27"/>
      <c r="E42" s="27"/>
      <c r="F42" s="27"/>
      <c r="G42" s="27"/>
      <c r="I42" s="27"/>
      <c r="J42" s="27"/>
      <c r="K42" s="27"/>
      <c r="L42" s="27"/>
      <c r="M42" s="27"/>
    </row>
    <row r="43" spans="1:13" x14ac:dyDescent="0.35">
      <c r="B43" s="39"/>
      <c r="D43" s="27"/>
      <c r="E43" s="27"/>
      <c r="F43" s="27"/>
      <c r="G43" s="27"/>
      <c r="I43" s="27"/>
      <c r="J43" s="27"/>
      <c r="K43" s="27"/>
      <c r="L43" s="27"/>
      <c r="M43" s="27"/>
    </row>
    <row r="44" spans="1:13" x14ac:dyDescent="0.35">
      <c r="D44" s="27"/>
      <c r="E44" s="27"/>
      <c r="F44" s="27"/>
      <c r="G44" s="27"/>
      <c r="I44" s="27"/>
      <c r="J44" s="27"/>
      <c r="K44" s="27"/>
      <c r="L44" s="27"/>
      <c r="M44" s="27"/>
    </row>
    <row r="45" spans="1:13" x14ac:dyDescent="0.35">
      <c r="D45" s="27"/>
      <c r="E45" s="27"/>
      <c r="F45" s="27"/>
      <c r="G45" s="27"/>
      <c r="J45" s="27"/>
      <c r="K45" s="27"/>
      <c r="L45" s="27"/>
      <c r="M45" s="27"/>
    </row>
    <row r="46" spans="1:13" x14ac:dyDescent="0.35">
      <c r="A46" s="60"/>
      <c r="B46" s="60"/>
      <c r="C46" s="60"/>
      <c r="D46" s="60"/>
      <c r="E46" s="60"/>
      <c r="F46" s="60"/>
      <c r="G46" s="27"/>
      <c r="J46" s="27"/>
      <c r="K46" s="27"/>
      <c r="L46" s="27"/>
      <c r="M46" s="27"/>
    </row>
    <row r="47" spans="1:13" x14ac:dyDescent="0.35">
      <c r="A47" s="60"/>
      <c r="B47" s="60"/>
      <c r="C47" s="60"/>
      <c r="D47" s="60"/>
      <c r="E47" s="60"/>
      <c r="F47" s="60"/>
      <c r="G47" s="27"/>
      <c r="J47" s="27"/>
      <c r="K47" s="27"/>
      <c r="L47" s="27"/>
      <c r="M47" s="27"/>
    </row>
    <row r="48" spans="1:13" x14ac:dyDescent="0.35">
      <c r="A48" s="4"/>
      <c r="B48" s="90">
        <f>SUM(B29:B31)</f>
        <v>0</v>
      </c>
      <c r="C48" s="4"/>
      <c r="D48" s="60"/>
      <c r="E48" s="60"/>
      <c r="F48" s="60"/>
      <c r="G48" s="27"/>
      <c r="I48" s="27"/>
      <c r="J48" s="27"/>
      <c r="K48" s="27"/>
      <c r="L48" s="27"/>
      <c r="M48" s="27"/>
    </row>
    <row r="49" spans="1:13" x14ac:dyDescent="0.35">
      <c r="A49" s="4"/>
      <c r="B49" s="90">
        <f>SUM(B30:B31)</f>
        <v>0</v>
      </c>
      <c r="C49" s="4"/>
      <c r="D49" s="60"/>
      <c r="E49" s="60"/>
      <c r="F49" s="60"/>
      <c r="G49" s="27"/>
      <c r="I49" s="27"/>
      <c r="J49" s="27"/>
      <c r="K49" s="27"/>
      <c r="L49" s="27"/>
      <c r="M49" s="27"/>
    </row>
    <row r="50" spans="1:13" x14ac:dyDescent="0.35">
      <c r="A50" s="4"/>
      <c r="B50" s="4"/>
      <c r="C50" s="4"/>
      <c r="D50" s="27"/>
      <c r="E50" s="27"/>
      <c r="F50" s="27"/>
      <c r="G50" s="27"/>
      <c r="I50" s="27"/>
      <c r="J50" s="27"/>
      <c r="K50" s="27"/>
      <c r="L50" s="27"/>
      <c r="M50" s="27"/>
    </row>
    <row r="51" spans="1:13" x14ac:dyDescent="0.35">
      <c r="D51" s="27"/>
      <c r="E51" s="27"/>
      <c r="F51" s="27"/>
      <c r="G51" s="27"/>
      <c r="I51" s="27"/>
      <c r="J51" s="27"/>
      <c r="K51" s="27"/>
      <c r="L51" s="27"/>
      <c r="M51" s="27"/>
    </row>
    <row r="52" spans="1:13" x14ac:dyDescent="0.35">
      <c r="D52" s="27"/>
      <c r="E52" s="27"/>
      <c r="F52" s="27"/>
      <c r="G52" s="27"/>
      <c r="I52" s="27"/>
      <c r="J52" s="27"/>
      <c r="K52" s="27"/>
      <c r="L52" s="27"/>
      <c r="M52" s="27"/>
    </row>
    <row r="53" spans="1:13" x14ac:dyDescent="0.35">
      <c r="D53" s="27"/>
      <c r="E53" s="27"/>
      <c r="F53" s="27"/>
      <c r="G53" s="27"/>
      <c r="I53" s="27"/>
      <c r="J53" s="27"/>
      <c r="K53" s="27"/>
      <c r="L53" s="27"/>
      <c r="M53" s="27"/>
    </row>
    <row r="68" spans="3:5" x14ac:dyDescent="0.35">
      <c r="E68" s="46"/>
    </row>
    <row r="71" spans="3:5" x14ac:dyDescent="0.35">
      <c r="C71" s="39"/>
    </row>
  </sheetData>
  <sheetProtection sheet="1" objects="1" scenarios="1" selectLockedCells="1"/>
  <mergeCells count="3">
    <mergeCell ref="I2:J3"/>
    <mergeCell ref="C23:H23"/>
    <mergeCell ref="C22:D22"/>
  </mergeCells>
  <dataValidations count="1">
    <dataValidation type="whole" allowBlank="1" showInputMessage="1" showErrorMessage="1" error="You must enter a whole number" sqref="B29:B31" xr:uid="{00000000-0002-0000-0000-000000000000}">
      <formula1>0</formula1>
      <formula2>100000000</formula2>
    </dataValidation>
  </dataValidations>
  <pageMargins left="0.7" right="0.7" top="0.75" bottom="0.75" header="0.3" footer="0.3"/>
  <pageSetup paperSize="9" scale="30" fitToHeight="0" orientation="portrait" r:id="rId1"/>
  <headerFooter>
    <oddFooter>&amp;L_x000D_&amp;1#&amp;"Calibri"&amp;8&amp;K000000 Klasse: Åpen</oddFooter>
  </headerFooter>
  <ignoredErrors>
    <ignoredError sqref="I30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63"/>
  <sheetViews>
    <sheetView showGridLines="0" topLeftCell="A18" zoomScaleNormal="100" workbookViewId="0">
      <selection activeCell="C25" sqref="C25"/>
    </sheetView>
  </sheetViews>
  <sheetFormatPr baseColWidth="10" defaultColWidth="8.84375" defaultRowHeight="14.5" x14ac:dyDescent="0.35"/>
  <cols>
    <col min="1" max="1" width="8.84375" customWidth="1"/>
    <col min="2" max="2" width="4.23046875" customWidth="1"/>
    <col min="3" max="3" width="9.69140625" customWidth="1"/>
    <col min="4" max="4" width="5.23046875" customWidth="1"/>
    <col min="5" max="5" width="3" customWidth="1"/>
    <col min="6" max="6" width="3.23046875" customWidth="1"/>
    <col min="7" max="7" width="10.23046875" customWidth="1"/>
    <col min="8" max="8" width="7.23046875" customWidth="1"/>
    <col min="9" max="9" width="6.07421875" style="75" customWidth="1"/>
    <col min="10" max="10" width="9.69140625" style="75" bestFit="1" customWidth="1"/>
    <col min="12" max="12" width="20.69140625" bestFit="1" customWidth="1"/>
    <col min="18" max="18" width="16.23046875" bestFit="1" customWidth="1"/>
  </cols>
  <sheetData>
    <row r="1" spans="2:18" s="17" customFormat="1" x14ac:dyDescent="0.35">
      <c r="I1" s="74"/>
      <c r="J1" s="74"/>
      <c r="K1" s="4"/>
      <c r="L1" s="4"/>
      <c r="M1" s="4"/>
      <c r="N1" s="4"/>
      <c r="O1" s="4"/>
      <c r="P1" s="4"/>
      <c r="Q1" s="4"/>
      <c r="R1" s="4"/>
    </row>
    <row r="2" spans="2:18" s="17" customFormat="1" ht="14.5" customHeight="1" x14ac:dyDescent="0.65">
      <c r="D2" s="32"/>
      <c r="I2" s="74"/>
      <c r="J2" s="74"/>
      <c r="K2" s="4"/>
      <c r="L2" s="4"/>
      <c r="M2" s="4"/>
      <c r="N2" s="4"/>
      <c r="O2" s="4"/>
      <c r="P2" s="4"/>
      <c r="Q2" s="4"/>
      <c r="R2" s="4"/>
    </row>
    <row r="3" spans="2:18" s="17" customFormat="1" ht="30.5" x14ac:dyDescent="0.65">
      <c r="C3" s="32" t="s">
        <v>7</v>
      </c>
      <c r="H3" s="72">
        <v>-1</v>
      </c>
      <c r="I3" s="21" t="s">
        <v>8</v>
      </c>
      <c r="J3" s="21" t="s">
        <v>9</v>
      </c>
      <c r="K3" s="4"/>
      <c r="L3" s="4"/>
      <c r="M3" s="4"/>
      <c r="N3" s="4"/>
      <c r="O3" s="4"/>
      <c r="P3" s="4"/>
      <c r="Q3" s="4"/>
      <c r="R3" s="4"/>
    </row>
    <row r="4" spans="2:18" s="17" customFormat="1" x14ac:dyDescent="0.35">
      <c r="B4" s="145"/>
      <c r="H4" s="73"/>
      <c r="I4" s="21"/>
      <c r="J4" s="74"/>
      <c r="K4" s="4"/>
      <c r="L4" s="4"/>
      <c r="M4" s="4"/>
      <c r="N4" s="4"/>
      <c r="O4" s="4"/>
      <c r="P4" s="4"/>
      <c r="Q4" s="4"/>
      <c r="R4" s="4"/>
    </row>
    <row r="5" spans="2:18" s="17" customFormat="1" x14ac:dyDescent="0.35">
      <c r="B5" s="145"/>
      <c r="C5" s="147">
        <f>IF(AND(C17="",C25="", C33="", C41="", C49=""),-1, (C49*C50)+(C33*C34)+(C41*C42)+(C25*C26)+(C17*C18))</f>
        <v>-1</v>
      </c>
      <c r="D5" s="148"/>
      <c r="E5" s="148"/>
      <c r="F5" s="149"/>
      <c r="H5" s="72">
        <v>0</v>
      </c>
      <c r="I5" s="21" t="s">
        <v>8</v>
      </c>
      <c r="J5" s="21" t="s">
        <v>10</v>
      </c>
      <c r="K5" s="4"/>
      <c r="L5" s="4"/>
      <c r="M5" s="4"/>
      <c r="N5" s="4"/>
      <c r="O5" s="4"/>
      <c r="P5" s="4"/>
      <c r="Q5" s="4"/>
      <c r="R5" s="4"/>
    </row>
    <row r="6" spans="2:18" s="17" customFormat="1" x14ac:dyDescent="0.35">
      <c r="B6" s="146"/>
      <c r="C6" s="150"/>
      <c r="D6" s="151"/>
      <c r="E6" s="151"/>
      <c r="F6" s="152"/>
      <c r="H6" s="73"/>
      <c r="I6" s="21"/>
      <c r="J6" s="74"/>
      <c r="K6" s="4"/>
      <c r="L6" s="4"/>
      <c r="M6" s="4"/>
      <c r="N6" s="4"/>
      <c r="O6" s="4"/>
      <c r="P6" s="4"/>
      <c r="Q6" s="4"/>
      <c r="R6" s="4"/>
    </row>
    <row r="7" spans="2:18" s="17" customFormat="1" ht="20.25" customHeight="1" x14ac:dyDescent="0.35">
      <c r="B7" s="146"/>
      <c r="C7" s="51" t="s">
        <v>11</v>
      </c>
      <c r="F7" s="57">
        <v>100</v>
      </c>
      <c r="H7" s="72">
        <v>1</v>
      </c>
      <c r="I7" s="21" t="s">
        <v>8</v>
      </c>
      <c r="J7" s="21" t="s">
        <v>12</v>
      </c>
      <c r="K7" s="4"/>
      <c r="L7" s="4"/>
      <c r="M7" s="4"/>
      <c r="N7" s="4"/>
      <c r="O7" s="4"/>
      <c r="P7" s="4"/>
      <c r="Q7" s="4"/>
      <c r="R7" s="4"/>
    </row>
    <row r="8" spans="2:18" s="17" customFormat="1" x14ac:dyDescent="0.35">
      <c r="B8" s="146"/>
      <c r="F8" s="57">
        <f>25*C5+25</f>
        <v>0</v>
      </c>
      <c r="H8" s="73"/>
      <c r="I8" s="21"/>
      <c r="J8" s="74"/>
      <c r="K8" s="4"/>
      <c r="L8" s="4"/>
      <c r="M8" s="4"/>
      <c r="N8" s="4"/>
      <c r="O8" s="4"/>
      <c r="P8" s="4"/>
      <c r="Q8" s="4"/>
      <c r="R8" s="4"/>
    </row>
    <row r="9" spans="2:18" s="17" customFormat="1" ht="20.25" customHeight="1" x14ac:dyDescent="0.35">
      <c r="B9" s="146"/>
      <c r="F9" s="57">
        <f>F7-F8</f>
        <v>100</v>
      </c>
      <c r="H9" s="72">
        <v>2</v>
      </c>
      <c r="I9" s="21" t="s">
        <v>8</v>
      </c>
      <c r="J9" s="21" t="s">
        <v>13</v>
      </c>
      <c r="K9" s="4"/>
      <c r="L9" s="4"/>
      <c r="M9" s="4"/>
      <c r="N9" s="4"/>
      <c r="O9" s="4"/>
      <c r="P9" s="4"/>
      <c r="Q9" s="4"/>
      <c r="R9" s="4"/>
    </row>
    <row r="10" spans="2:18" s="17" customFormat="1" x14ac:dyDescent="0.35">
      <c r="B10" s="146"/>
      <c r="F10" s="4"/>
      <c r="K10" s="4"/>
      <c r="L10" s="4"/>
      <c r="M10" s="4"/>
      <c r="N10" s="4"/>
      <c r="O10" s="4"/>
      <c r="P10" s="4"/>
      <c r="Q10" s="4"/>
      <c r="R10" s="4"/>
    </row>
    <row r="11" spans="2:18" s="27" customFormat="1" ht="20.25" customHeight="1" x14ac:dyDescent="0.35">
      <c r="B11" s="146"/>
      <c r="H11" s="72">
        <v>3</v>
      </c>
      <c r="I11" s="21" t="s">
        <v>8</v>
      </c>
      <c r="J11" s="21" t="s">
        <v>14</v>
      </c>
      <c r="K11" s="4"/>
      <c r="L11" s="4"/>
      <c r="M11" s="4"/>
      <c r="N11" s="4"/>
      <c r="O11" s="4"/>
      <c r="P11" s="4"/>
      <c r="Q11" s="4"/>
      <c r="R11" s="4"/>
    </row>
    <row r="12" spans="2:18" s="27" customFormat="1" x14ac:dyDescent="0.35">
      <c r="B12" s="146"/>
      <c r="K12" s="4"/>
      <c r="L12" s="4"/>
      <c r="M12" s="4"/>
      <c r="N12" s="4"/>
      <c r="O12" s="4"/>
      <c r="P12" s="4"/>
      <c r="Q12" s="4"/>
      <c r="R12" s="4"/>
    </row>
    <row r="13" spans="2:18" s="27" customFormat="1" x14ac:dyDescent="0.35">
      <c r="B13" s="146"/>
      <c r="I13" s="74"/>
      <c r="J13" s="74"/>
      <c r="K13" s="4"/>
      <c r="L13" s="4"/>
      <c r="M13" s="4"/>
      <c r="N13" s="4"/>
      <c r="O13" s="4"/>
      <c r="P13" s="4"/>
      <c r="Q13" s="4"/>
      <c r="R13" s="4"/>
    </row>
    <row r="14" spans="2:18" s="27" customFormat="1" x14ac:dyDescent="0.35">
      <c r="I14" s="74"/>
      <c r="J14" s="74"/>
      <c r="K14" s="4"/>
      <c r="L14" s="4"/>
      <c r="M14" s="4"/>
      <c r="N14" s="4"/>
      <c r="O14" s="4"/>
      <c r="P14" s="4"/>
      <c r="Q14" s="4"/>
      <c r="R14" s="4"/>
    </row>
    <row r="15" spans="2:18" s="27" customFormat="1" x14ac:dyDescent="0.35">
      <c r="I15" s="74"/>
      <c r="J15" s="74"/>
      <c r="K15" s="4"/>
      <c r="L15" s="4"/>
      <c r="M15" s="4"/>
      <c r="N15" s="4"/>
      <c r="O15" s="4"/>
      <c r="P15" s="4"/>
      <c r="Q15" s="4"/>
      <c r="R15" s="4"/>
    </row>
    <row r="16" spans="2:18" s="27" customFormat="1" ht="28.15" customHeight="1" x14ac:dyDescent="0.35">
      <c r="I16" s="74"/>
      <c r="J16" s="74"/>
      <c r="K16" s="4"/>
      <c r="L16" s="4"/>
      <c r="M16" s="4"/>
      <c r="N16" s="4"/>
      <c r="O16" s="4"/>
      <c r="P16" s="4"/>
      <c r="Q16" s="4"/>
      <c r="R16" s="4"/>
    </row>
    <row r="17" spans="3:17" x14ac:dyDescent="0.35">
      <c r="C17" s="31"/>
      <c r="E17" s="20" t="s">
        <v>15</v>
      </c>
      <c r="H17" s="17"/>
    </row>
    <row r="18" spans="3:17" s="79" customFormat="1" ht="15" customHeight="1" x14ac:dyDescent="0.35">
      <c r="C18" s="106">
        <v>0.3</v>
      </c>
      <c r="E18" s="107" t="s">
        <v>16</v>
      </c>
      <c r="H18" s="107"/>
      <c r="I18" s="87"/>
      <c r="J18" s="87"/>
      <c r="P18" s="107"/>
    </row>
    <row r="19" spans="3:17" x14ac:dyDescent="0.35">
      <c r="C19" s="2"/>
      <c r="E19" s="17"/>
      <c r="F19" s="52">
        <v>-1</v>
      </c>
      <c r="G19" s="34" t="s">
        <v>8</v>
      </c>
      <c r="H19" s="35" t="s">
        <v>17</v>
      </c>
      <c r="P19" s="19"/>
    </row>
    <row r="20" spans="3:17" x14ac:dyDescent="0.35">
      <c r="E20" s="17"/>
      <c r="F20" s="53">
        <v>0</v>
      </c>
      <c r="G20" s="34" t="s">
        <v>8</v>
      </c>
      <c r="H20" s="35" t="s">
        <v>18</v>
      </c>
      <c r="P20" s="19"/>
    </row>
    <row r="21" spans="3:17" x14ac:dyDescent="0.35">
      <c r="E21" s="17"/>
      <c r="F21" s="54">
        <v>1</v>
      </c>
      <c r="G21" s="34" t="s">
        <v>8</v>
      </c>
      <c r="H21" s="35" t="s">
        <v>19</v>
      </c>
      <c r="P21" s="19"/>
    </row>
    <row r="22" spans="3:17" x14ac:dyDescent="0.35">
      <c r="E22" s="17"/>
      <c r="F22" s="55">
        <v>2</v>
      </c>
      <c r="G22" s="34" t="s">
        <v>8</v>
      </c>
      <c r="H22" s="35" t="s">
        <v>20</v>
      </c>
      <c r="P22" s="19"/>
    </row>
    <row r="23" spans="3:17" x14ac:dyDescent="0.35">
      <c r="E23" s="17"/>
      <c r="F23" s="56">
        <v>3</v>
      </c>
      <c r="G23" s="34" t="s">
        <v>8</v>
      </c>
      <c r="H23" s="35" t="s">
        <v>21</v>
      </c>
      <c r="P23" s="19"/>
    </row>
    <row r="25" spans="3:17" x14ac:dyDescent="0.35">
      <c r="C25" s="31"/>
      <c r="E25" s="20" t="s">
        <v>22</v>
      </c>
      <c r="H25" s="17"/>
    </row>
    <row r="26" spans="3:17" s="79" customFormat="1" ht="15" customHeight="1" x14ac:dyDescent="0.35">
      <c r="C26" s="106">
        <v>0.15</v>
      </c>
      <c r="E26" s="107" t="s">
        <v>23</v>
      </c>
      <c r="H26" s="107"/>
      <c r="I26" s="87"/>
      <c r="J26" s="87"/>
    </row>
    <row r="27" spans="3:17" x14ac:dyDescent="0.35">
      <c r="C27" s="2"/>
      <c r="E27" s="17"/>
      <c r="F27" s="52">
        <v>-1</v>
      </c>
      <c r="G27" s="34" t="s">
        <v>8</v>
      </c>
      <c r="H27" s="35" t="s">
        <v>24</v>
      </c>
    </row>
    <row r="28" spans="3:17" x14ac:dyDescent="0.35">
      <c r="E28" s="17"/>
      <c r="F28" s="53">
        <v>0</v>
      </c>
      <c r="G28" s="34" t="s">
        <v>8</v>
      </c>
      <c r="H28" s="19" t="s">
        <v>25</v>
      </c>
    </row>
    <row r="29" spans="3:17" x14ac:dyDescent="0.35">
      <c r="E29" s="17"/>
      <c r="F29" s="54">
        <v>1</v>
      </c>
      <c r="G29" s="34" t="s">
        <v>8</v>
      </c>
      <c r="H29" s="19" t="s">
        <v>26</v>
      </c>
      <c r="Q29" s="46"/>
    </row>
    <row r="30" spans="3:17" x14ac:dyDescent="0.35">
      <c r="E30" s="17"/>
      <c r="F30" s="55">
        <v>2</v>
      </c>
      <c r="G30" s="34" t="s">
        <v>8</v>
      </c>
      <c r="H30" s="19" t="s">
        <v>27</v>
      </c>
      <c r="O30" s="46"/>
      <c r="P30" s="46"/>
      <c r="Q30" s="46"/>
    </row>
    <row r="31" spans="3:17" x14ac:dyDescent="0.35">
      <c r="E31" s="17"/>
      <c r="F31" s="56">
        <v>3</v>
      </c>
      <c r="G31" s="34" t="s">
        <v>8</v>
      </c>
      <c r="H31" s="19" t="s">
        <v>28</v>
      </c>
      <c r="Q31" s="46"/>
    </row>
    <row r="33" spans="3:18" x14ac:dyDescent="0.35">
      <c r="C33" s="31"/>
      <c r="E33" s="20" t="s">
        <v>29</v>
      </c>
      <c r="H33" s="17"/>
      <c r="Q33" s="46"/>
    </row>
    <row r="34" spans="3:18" s="79" customFormat="1" ht="15" customHeight="1" x14ac:dyDescent="0.35">
      <c r="C34" s="106">
        <v>0.15</v>
      </c>
      <c r="E34" s="107" t="s">
        <v>30</v>
      </c>
      <c r="H34" s="107"/>
      <c r="I34" s="87"/>
      <c r="J34" s="87"/>
      <c r="M34" s="36"/>
      <c r="Q34" s="108"/>
    </row>
    <row r="35" spans="3:18" x14ac:dyDescent="0.35">
      <c r="E35" s="17"/>
      <c r="F35" s="52">
        <v>-1</v>
      </c>
      <c r="G35" s="34" t="s">
        <v>8</v>
      </c>
      <c r="H35" s="19" t="s">
        <v>31</v>
      </c>
    </row>
    <row r="36" spans="3:18" x14ac:dyDescent="0.35">
      <c r="E36" s="17"/>
      <c r="F36" s="53">
        <v>0</v>
      </c>
      <c r="G36" s="34" t="s">
        <v>8</v>
      </c>
      <c r="H36" s="19" t="s">
        <v>32</v>
      </c>
    </row>
    <row r="37" spans="3:18" x14ac:dyDescent="0.35">
      <c r="E37" s="17"/>
      <c r="F37" s="54">
        <v>1</v>
      </c>
      <c r="G37" s="34" t="s">
        <v>8</v>
      </c>
      <c r="H37" s="19" t="s">
        <v>33</v>
      </c>
    </row>
    <row r="38" spans="3:18" x14ac:dyDescent="0.35">
      <c r="E38" s="17"/>
      <c r="F38" s="55">
        <v>2</v>
      </c>
      <c r="G38" s="34" t="s">
        <v>8</v>
      </c>
      <c r="H38" s="19" t="s">
        <v>34</v>
      </c>
    </row>
    <row r="39" spans="3:18" x14ac:dyDescent="0.35">
      <c r="E39" s="17"/>
      <c r="F39" s="56">
        <v>3</v>
      </c>
      <c r="G39" s="34" t="s">
        <v>8</v>
      </c>
      <c r="H39" s="19" t="s">
        <v>35</v>
      </c>
    </row>
    <row r="40" spans="3:18" x14ac:dyDescent="0.35">
      <c r="E40" s="17"/>
      <c r="H40" s="17"/>
    </row>
    <row r="41" spans="3:18" x14ac:dyDescent="0.35">
      <c r="C41" s="31"/>
      <c r="E41" s="20" t="s">
        <v>36</v>
      </c>
      <c r="H41" s="17"/>
    </row>
    <row r="42" spans="3:18" s="79" customFormat="1" ht="15" customHeight="1" x14ac:dyDescent="0.35">
      <c r="C42" s="106">
        <v>0.15</v>
      </c>
      <c r="E42" s="107" t="s">
        <v>37</v>
      </c>
      <c r="H42" s="107"/>
      <c r="I42" s="87"/>
      <c r="J42" s="87"/>
    </row>
    <row r="43" spans="3:18" x14ac:dyDescent="0.35">
      <c r="C43" s="2"/>
      <c r="E43" s="17"/>
      <c r="F43" s="52">
        <v>-1</v>
      </c>
      <c r="G43" s="34" t="s">
        <v>8</v>
      </c>
      <c r="H43" s="18" t="s">
        <v>38</v>
      </c>
      <c r="R43" s="46"/>
    </row>
    <row r="44" spans="3:18" x14ac:dyDescent="0.35">
      <c r="E44" s="17"/>
      <c r="F44" s="53">
        <v>0</v>
      </c>
      <c r="G44" s="34" t="s">
        <v>8</v>
      </c>
      <c r="H44" s="18" t="s">
        <v>39</v>
      </c>
    </row>
    <row r="45" spans="3:18" x14ac:dyDescent="0.35">
      <c r="E45" s="17"/>
      <c r="F45" s="54">
        <v>1</v>
      </c>
      <c r="G45" s="34" t="s">
        <v>8</v>
      </c>
      <c r="H45" s="18" t="s">
        <v>40</v>
      </c>
      <c r="R45" s="46"/>
    </row>
    <row r="46" spans="3:18" x14ac:dyDescent="0.35">
      <c r="E46" s="17"/>
      <c r="F46" s="55">
        <v>2</v>
      </c>
      <c r="G46" s="34" t="s">
        <v>8</v>
      </c>
      <c r="H46" s="18" t="s">
        <v>41</v>
      </c>
    </row>
    <row r="47" spans="3:18" x14ac:dyDescent="0.35">
      <c r="E47" s="17"/>
      <c r="F47" s="56">
        <v>3</v>
      </c>
      <c r="G47" s="34" t="s">
        <v>8</v>
      </c>
      <c r="H47" s="18" t="s">
        <v>42</v>
      </c>
    </row>
    <row r="48" spans="3:18" x14ac:dyDescent="0.35">
      <c r="E48" s="17"/>
      <c r="H48" s="17"/>
    </row>
    <row r="49" spans="3:17" x14ac:dyDescent="0.35">
      <c r="C49" s="31"/>
      <c r="E49" s="20" t="s">
        <v>43</v>
      </c>
      <c r="F49" s="12"/>
    </row>
    <row r="50" spans="3:17" s="79" customFormat="1" ht="15" customHeight="1" x14ac:dyDescent="0.35">
      <c r="C50" s="106">
        <v>0.25</v>
      </c>
      <c r="E50" s="107" t="s">
        <v>44</v>
      </c>
      <c r="F50" s="109"/>
      <c r="I50" s="87"/>
      <c r="J50" s="87"/>
    </row>
    <row r="51" spans="3:17" ht="16.5" customHeight="1" x14ac:dyDescent="0.35">
      <c r="C51" s="2"/>
      <c r="E51" s="17"/>
      <c r="F51" s="52">
        <v>-1</v>
      </c>
      <c r="G51" s="34" t="s">
        <v>8</v>
      </c>
      <c r="H51" s="18" t="s">
        <v>45</v>
      </c>
      <c r="I51" s="21"/>
      <c r="J51" s="21"/>
    </row>
    <row r="52" spans="3:17" x14ac:dyDescent="0.35">
      <c r="E52" s="17"/>
      <c r="F52" s="53">
        <v>0</v>
      </c>
      <c r="G52" s="34" t="s">
        <v>8</v>
      </c>
      <c r="H52" s="18" t="s">
        <v>46</v>
      </c>
      <c r="I52" s="21"/>
      <c r="J52" s="21"/>
    </row>
    <row r="53" spans="3:17" x14ac:dyDescent="0.35">
      <c r="C53" s="1"/>
      <c r="E53" s="17"/>
      <c r="F53" s="54">
        <v>1</v>
      </c>
      <c r="G53" s="34" t="s">
        <v>8</v>
      </c>
      <c r="H53" s="18" t="s">
        <v>47</v>
      </c>
      <c r="I53" s="21"/>
      <c r="J53" s="21"/>
    </row>
    <row r="54" spans="3:17" x14ac:dyDescent="0.35">
      <c r="C54" s="1"/>
      <c r="E54" s="17"/>
      <c r="F54" s="55">
        <v>2</v>
      </c>
      <c r="G54" s="34" t="s">
        <v>8</v>
      </c>
      <c r="H54" s="18" t="s">
        <v>48</v>
      </c>
      <c r="I54" s="21"/>
      <c r="J54" s="21"/>
    </row>
    <row r="55" spans="3:17" x14ac:dyDescent="0.35">
      <c r="C55" s="1"/>
      <c r="E55" s="17"/>
      <c r="F55" s="56">
        <v>3</v>
      </c>
      <c r="G55" s="34" t="s">
        <v>8</v>
      </c>
      <c r="H55" s="18" t="s">
        <v>49</v>
      </c>
    </row>
    <row r="56" spans="3:17" x14ac:dyDescent="0.35">
      <c r="E56" s="17"/>
      <c r="H56" s="17"/>
    </row>
    <row r="63" spans="3:17" x14ac:dyDescent="0.35">
      <c r="Q63" s="46"/>
    </row>
  </sheetData>
  <sheetProtection sheet="1" objects="1" selectLockedCells="1"/>
  <mergeCells count="2">
    <mergeCell ref="B4:B13"/>
    <mergeCell ref="C5:F6"/>
  </mergeCells>
  <conditionalFormatting sqref="B4">
    <cfRule type="colorScale" priority="2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C5">
    <cfRule type="colorScale" priority="124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C17">
    <cfRule type="containsBlanks" dxfId="102" priority="64" stopIfTrue="1">
      <formula>LEN(TRIM(C17))=0</formula>
    </cfRule>
    <cfRule type="cellIs" dxfId="101" priority="65" operator="equal">
      <formula>3</formula>
    </cfRule>
    <cfRule type="cellIs" dxfId="100" priority="66" operator="equal">
      <formula>2</formula>
    </cfRule>
    <cfRule type="cellIs" dxfId="99" priority="67" operator="equal">
      <formula>1</formula>
    </cfRule>
    <cfRule type="cellIs" dxfId="98" priority="68" operator="equal">
      <formula>0</formula>
    </cfRule>
    <cfRule type="cellIs" dxfId="97" priority="69" operator="equal">
      <formula>-1</formula>
    </cfRule>
  </conditionalFormatting>
  <conditionalFormatting sqref="C25">
    <cfRule type="containsBlanks" dxfId="96" priority="34" stopIfTrue="1">
      <formula>LEN(TRIM(C25))=0</formula>
    </cfRule>
    <cfRule type="cellIs" dxfId="95" priority="35" operator="equal">
      <formula>3</formula>
    </cfRule>
    <cfRule type="cellIs" dxfId="94" priority="36" operator="equal">
      <formula>2</formula>
    </cfRule>
    <cfRule type="cellIs" dxfId="93" priority="37" operator="equal">
      <formula>1</formula>
    </cfRule>
    <cfRule type="cellIs" dxfId="92" priority="38" operator="equal">
      <formula>0</formula>
    </cfRule>
    <cfRule type="cellIs" dxfId="91" priority="39" operator="equal">
      <formula>-1</formula>
    </cfRule>
  </conditionalFormatting>
  <conditionalFormatting sqref="C33">
    <cfRule type="containsBlanks" dxfId="90" priority="28" stopIfTrue="1">
      <formula>LEN(TRIM(C33))=0</formula>
    </cfRule>
    <cfRule type="cellIs" dxfId="89" priority="29" operator="equal">
      <formula>3</formula>
    </cfRule>
    <cfRule type="cellIs" dxfId="88" priority="30" operator="equal">
      <formula>2</formula>
    </cfRule>
    <cfRule type="cellIs" dxfId="87" priority="31" operator="equal">
      <formula>1</formula>
    </cfRule>
    <cfRule type="cellIs" dxfId="86" priority="32" operator="equal">
      <formula>0</formula>
    </cfRule>
    <cfRule type="cellIs" dxfId="85" priority="33" operator="equal">
      <formula>-1</formula>
    </cfRule>
  </conditionalFormatting>
  <conditionalFormatting sqref="C41">
    <cfRule type="containsBlanks" dxfId="84" priority="22" stopIfTrue="1">
      <formula>LEN(TRIM(C41))=0</formula>
    </cfRule>
    <cfRule type="cellIs" dxfId="83" priority="23" operator="equal">
      <formula>3</formula>
    </cfRule>
    <cfRule type="cellIs" dxfId="82" priority="24" operator="equal">
      <formula>2</formula>
    </cfRule>
    <cfRule type="cellIs" dxfId="81" priority="25" operator="equal">
      <formula>1</formula>
    </cfRule>
    <cfRule type="cellIs" dxfId="80" priority="26" operator="equal">
      <formula>0</formula>
    </cfRule>
    <cfRule type="cellIs" dxfId="79" priority="27" operator="equal">
      <formula>-1</formula>
    </cfRule>
  </conditionalFormatting>
  <conditionalFormatting sqref="C49">
    <cfRule type="containsBlanks" dxfId="78" priority="16" stopIfTrue="1">
      <formula>LEN(TRIM(C49))=0</formula>
    </cfRule>
    <cfRule type="cellIs" dxfId="77" priority="17" operator="equal">
      <formula>3</formula>
    </cfRule>
    <cfRule type="cellIs" dxfId="76" priority="18" operator="equal">
      <formula>2</formula>
    </cfRule>
    <cfRule type="cellIs" dxfId="75" priority="19" operator="equal">
      <formula>1</formula>
    </cfRule>
    <cfRule type="cellIs" dxfId="74" priority="20" operator="equal">
      <formula>0</formula>
    </cfRule>
    <cfRule type="cellIs" dxfId="73" priority="21" operator="equal">
      <formula>-1</formula>
    </cfRule>
  </conditionalFormatting>
  <dataValidations count="1">
    <dataValidation type="list" allowBlank="1" showInputMessage="1" showErrorMessage="1" sqref="C49 C33 C17 C25 C41" xr:uid="{00000000-0002-0000-0100-000000000000}">
      <formula1>$F$51:$F$55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&amp;L_x000D_&amp;1#&amp;"Calibri"&amp;8&amp;K000000 Klasse: Åpen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6"/>
  <sheetViews>
    <sheetView showGridLines="0" topLeftCell="A4" zoomScale="70" zoomScaleNormal="70" workbookViewId="0">
      <selection activeCell="C17" sqref="C17"/>
    </sheetView>
  </sheetViews>
  <sheetFormatPr baseColWidth="10" defaultColWidth="8.84375" defaultRowHeight="14.5" x14ac:dyDescent="0.35"/>
  <cols>
    <col min="2" max="2" width="4.23046875" customWidth="1"/>
    <col min="3" max="3" width="9.23046875" customWidth="1"/>
    <col min="4" max="4" width="5.23046875" customWidth="1"/>
    <col min="5" max="5" width="3" customWidth="1"/>
    <col min="6" max="6" width="3.23046875" customWidth="1"/>
    <col min="7" max="7" width="10.23046875" customWidth="1"/>
    <col min="8" max="8" width="7" customWidth="1"/>
    <col min="9" max="9" width="6.07421875" style="75" customWidth="1"/>
    <col min="10" max="10" width="9.69140625" style="75" bestFit="1" customWidth="1"/>
    <col min="14" max="14" width="11.84375" customWidth="1"/>
    <col min="24" max="24" width="9.23046875" bestFit="1" customWidth="1"/>
  </cols>
  <sheetData>
    <row r="1" spans="1:26" s="17" customFormat="1" x14ac:dyDescent="0.35">
      <c r="I1" s="74"/>
      <c r="J1" s="74"/>
      <c r="K1" s="4"/>
    </row>
    <row r="2" spans="1:26" s="17" customFormat="1" ht="18.649999999999999" customHeight="1" x14ac:dyDescent="0.65">
      <c r="D2" s="32"/>
      <c r="I2" s="74"/>
      <c r="J2" s="74"/>
      <c r="K2" s="4"/>
    </row>
    <row r="3" spans="1:26" s="17" customFormat="1" ht="30.5" x14ac:dyDescent="0.65">
      <c r="C3" s="32" t="s">
        <v>50</v>
      </c>
      <c r="H3" s="72">
        <v>-1</v>
      </c>
      <c r="I3" s="21" t="s">
        <v>8</v>
      </c>
      <c r="J3" s="21" t="s">
        <v>51</v>
      </c>
      <c r="K3" s="4"/>
      <c r="L3" s="4"/>
      <c r="M3" s="4"/>
      <c r="N3" s="4"/>
      <c r="O3" s="4"/>
      <c r="P3" s="4"/>
      <c r="Q3" s="4"/>
      <c r="R3" s="4"/>
    </row>
    <row r="4" spans="1:26" s="17" customFormat="1" x14ac:dyDescent="0.35">
      <c r="B4" s="145"/>
      <c r="H4" s="73"/>
      <c r="I4" s="21"/>
      <c r="J4" s="74"/>
      <c r="K4" s="4"/>
      <c r="L4" s="4"/>
      <c r="M4" s="4"/>
      <c r="N4" s="4"/>
      <c r="O4" s="4"/>
      <c r="P4" s="4"/>
      <c r="Q4" s="4"/>
      <c r="R4" s="4"/>
    </row>
    <row r="5" spans="1:26" s="17" customFormat="1" x14ac:dyDescent="0.35">
      <c r="B5" s="145"/>
      <c r="C5" s="147">
        <f>IF(AND(C17="",C25="", C33=""),-1, (C17*C18)+(C25*C26)+(C33*C34))</f>
        <v>-1</v>
      </c>
      <c r="D5" s="148"/>
      <c r="E5" s="148"/>
      <c r="F5" s="153"/>
      <c r="H5" s="72">
        <v>0</v>
      </c>
      <c r="I5" s="21" t="s">
        <v>8</v>
      </c>
      <c r="J5" s="21" t="s">
        <v>10</v>
      </c>
      <c r="K5" s="4"/>
      <c r="L5" s="4"/>
      <c r="M5" s="4"/>
      <c r="N5" s="4"/>
      <c r="O5" s="4"/>
      <c r="P5" s="4"/>
      <c r="Q5" s="4"/>
      <c r="R5" s="4"/>
    </row>
    <row r="6" spans="1:26" s="17" customFormat="1" x14ac:dyDescent="0.35">
      <c r="B6" s="145"/>
      <c r="C6" s="150"/>
      <c r="D6" s="151"/>
      <c r="E6" s="151"/>
      <c r="F6" s="154"/>
      <c r="H6" s="73"/>
      <c r="I6" s="21"/>
      <c r="J6" s="74"/>
      <c r="K6" s="4"/>
      <c r="L6" s="4"/>
      <c r="M6" s="4"/>
      <c r="N6" s="4"/>
      <c r="O6" s="4"/>
      <c r="P6" s="4"/>
      <c r="Q6" s="4"/>
      <c r="R6" s="4"/>
    </row>
    <row r="7" spans="1:26" s="17" customFormat="1" ht="21" customHeight="1" x14ac:dyDescent="0.35">
      <c r="B7" s="145"/>
      <c r="C7" s="51" t="s">
        <v>11</v>
      </c>
      <c r="F7" s="57">
        <v>100</v>
      </c>
      <c r="H7" s="72">
        <v>1</v>
      </c>
      <c r="I7" s="21" t="s">
        <v>8</v>
      </c>
      <c r="J7" s="21" t="s">
        <v>12</v>
      </c>
      <c r="K7" s="4"/>
      <c r="L7" s="4"/>
      <c r="M7" s="4"/>
      <c r="N7" s="4"/>
      <c r="O7" s="4"/>
      <c r="P7" s="4"/>
      <c r="Q7" s="4"/>
      <c r="R7" s="4"/>
    </row>
    <row r="8" spans="1:26" s="17" customFormat="1" x14ac:dyDescent="0.35">
      <c r="B8" s="145"/>
      <c r="F8" s="57">
        <f>25*C5+25</f>
        <v>0</v>
      </c>
      <c r="H8" s="73"/>
      <c r="I8" s="21"/>
      <c r="J8" s="74"/>
      <c r="K8" s="4"/>
      <c r="L8" s="4"/>
      <c r="M8" s="4"/>
      <c r="N8" s="4"/>
      <c r="O8" s="4"/>
      <c r="P8" s="4"/>
      <c r="Q8" s="4"/>
      <c r="R8" s="4"/>
    </row>
    <row r="9" spans="1:26" s="17" customFormat="1" ht="19.5" customHeight="1" x14ac:dyDescent="0.35">
      <c r="B9" s="145"/>
      <c r="F9" s="57">
        <f>F7-F8</f>
        <v>100</v>
      </c>
      <c r="H9" s="72">
        <v>2</v>
      </c>
      <c r="I9" s="21" t="s">
        <v>8</v>
      </c>
      <c r="J9" s="21" t="s">
        <v>52</v>
      </c>
      <c r="K9" s="4"/>
      <c r="L9" s="4"/>
      <c r="M9" s="4"/>
      <c r="N9" s="4"/>
      <c r="O9" s="4"/>
      <c r="P9" s="4"/>
      <c r="Q9" s="4"/>
      <c r="R9" s="4"/>
    </row>
    <row r="10" spans="1:26" s="17" customFormat="1" x14ac:dyDescent="0.35">
      <c r="B10" s="145"/>
      <c r="F10" s="4"/>
      <c r="K10" s="4"/>
      <c r="L10" s="4"/>
      <c r="M10" s="4"/>
      <c r="N10" s="4"/>
      <c r="O10" s="4"/>
      <c r="P10" s="4"/>
      <c r="Q10" s="4"/>
      <c r="R10" s="4"/>
    </row>
    <row r="11" spans="1:26" s="27" customFormat="1" ht="19.5" customHeight="1" x14ac:dyDescent="0.35">
      <c r="B11" s="145"/>
      <c r="H11" s="72">
        <v>3</v>
      </c>
      <c r="I11" s="21" t="s">
        <v>8</v>
      </c>
      <c r="J11" s="21" t="s">
        <v>53</v>
      </c>
      <c r="K11" s="4"/>
      <c r="L11" s="4"/>
      <c r="M11" s="4"/>
      <c r="N11" s="4"/>
      <c r="O11" s="4"/>
      <c r="P11" s="4"/>
      <c r="Q11" s="4"/>
      <c r="R11" s="4"/>
    </row>
    <row r="12" spans="1:26" s="27" customFormat="1" x14ac:dyDescent="0.35">
      <c r="B12" s="145"/>
      <c r="K12" s="4"/>
      <c r="L12" s="4"/>
      <c r="M12" s="4"/>
      <c r="N12" s="4"/>
      <c r="O12" s="4"/>
      <c r="P12" s="4"/>
      <c r="Q12" s="4"/>
      <c r="R12" s="4"/>
    </row>
    <row r="13" spans="1:26" s="27" customFormat="1" x14ac:dyDescent="0.35">
      <c r="B13" s="145"/>
      <c r="I13" s="74"/>
      <c r="J13" s="74"/>
      <c r="K13" s="4"/>
      <c r="L13" s="4"/>
      <c r="M13" s="4"/>
      <c r="N13" s="4"/>
      <c r="O13" s="4"/>
      <c r="P13" s="4"/>
      <c r="Q13" s="4"/>
      <c r="R13" s="4"/>
    </row>
    <row r="14" spans="1:26" s="17" customFormat="1" x14ac:dyDescent="0.35">
      <c r="A14" s="27"/>
      <c r="G14" s="27"/>
      <c r="H14" s="27"/>
      <c r="I14" s="74"/>
      <c r="J14" s="74"/>
      <c r="K14" s="4"/>
      <c r="P14" s="58"/>
      <c r="Z14" s="58"/>
    </row>
    <row r="15" spans="1:26" s="17" customFormat="1" x14ac:dyDescent="0.35">
      <c r="G15" s="27"/>
      <c r="H15" s="27"/>
      <c r="I15" s="74"/>
      <c r="J15" s="74"/>
      <c r="K15" s="4"/>
      <c r="P15" s="58"/>
      <c r="Z15" s="58"/>
    </row>
    <row r="16" spans="1:26" s="17" customFormat="1" ht="28.4" customHeight="1" x14ac:dyDescent="0.35">
      <c r="G16" s="27"/>
      <c r="H16" s="27"/>
      <c r="I16" s="74"/>
      <c r="J16" s="74"/>
      <c r="K16" s="4"/>
    </row>
    <row r="17" spans="3:17" x14ac:dyDescent="0.35">
      <c r="C17" s="31"/>
      <c r="E17" s="20" t="s">
        <v>54</v>
      </c>
      <c r="H17" s="17"/>
    </row>
    <row r="18" spans="3:17" x14ac:dyDescent="0.35">
      <c r="C18" s="33">
        <v>0.55000000000000004</v>
      </c>
      <c r="E18" s="49" t="s">
        <v>55</v>
      </c>
      <c r="H18" s="17"/>
    </row>
    <row r="19" spans="3:17" x14ac:dyDescent="0.35">
      <c r="F19" s="52">
        <v>-1</v>
      </c>
      <c r="G19" s="34" t="s">
        <v>8</v>
      </c>
      <c r="H19" s="35" t="s">
        <v>56</v>
      </c>
      <c r="N19" s="46"/>
    </row>
    <row r="20" spans="3:17" x14ac:dyDescent="0.35">
      <c r="F20" s="53">
        <v>0</v>
      </c>
      <c r="G20" s="34" t="s">
        <v>8</v>
      </c>
      <c r="H20" s="35" t="s">
        <v>57</v>
      </c>
    </row>
    <row r="21" spans="3:17" x14ac:dyDescent="0.35">
      <c r="C21" s="1"/>
      <c r="F21" s="54">
        <v>1</v>
      </c>
      <c r="G21" s="34" t="s">
        <v>8</v>
      </c>
      <c r="H21" s="35" t="s">
        <v>58</v>
      </c>
      <c r="N21" s="46"/>
      <c r="Q21" s="46"/>
    </row>
    <row r="22" spans="3:17" x14ac:dyDescent="0.35">
      <c r="C22" s="1"/>
      <c r="F22" s="55">
        <v>2</v>
      </c>
      <c r="G22" s="34" t="s">
        <v>8</v>
      </c>
      <c r="H22" s="35" t="s">
        <v>59</v>
      </c>
      <c r="N22" s="46"/>
    </row>
    <row r="23" spans="3:17" x14ac:dyDescent="0.35">
      <c r="C23" s="1"/>
      <c r="F23" s="56">
        <v>3</v>
      </c>
      <c r="G23" s="34" t="s">
        <v>8</v>
      </c>
      <c r="H23" s="35" t="s">
        <v>60</v>
      </c>
      <c r="N23" s="46"/>
    </row>
    <row r="25" spans="3:17" x14ac:dyDescent="0.35">
      <c r="C25" s="31"/>
      <c r="E25" s="37" t="s">
        <v>61</v>
      </c>
      <c r="H25" s="17"/>
    </row>
    <row r="26" spans="3:17" x14ac:dyDescent="0.35">
      <c r="C26" s="33">
        <v>0.3</v>
      </c>
      <c r="E26" s="49" t="s">
        <v>62</v>
      </c>
      <c r="F26" s="49"/>
      <c r="H26" s="17"/>
    </row>
    <row r="27" spans="3:17" x14ac:dyDescent="0.35">
      <c r="C27" s="8"/>
      <c r="F27" s="52">
        <v>-1</v>
      </c>
      <c r="G27" s="34" t="s">
        <v>8</v>
      </c>
      <c r="H27" s="35" t="s">
        <v>63</v>
      </c>
      <c r="N27" s="46"/>
      <c r="Q27" s="46"/>
    </row>
    <row r="28" spans="3:17" x14ac:dyDescent="0.35">
      <c r="F28" s="53">
        <v>0</v>
      </c>
      <c r="G28" s="34" t="s">
        <v>8</v>
      </c>
      <c r="H28" s="19" t="s">
        <v>64</v>
      </c>
    </row>
    <row r="29" spans="3:17" x14ac:dyDescent="0.35">
      <c r="F29" s="54">
        <v>1</v>
      </c>
      <c r="G29" s="34" t="s">
        <v>8</v>
      </c>
      <c r="H29" s="19" t="s">
        <v>65</v>
      </c>
      <c r="N29" s="46"/>
    </row>
    <row r="30" spans="3:17" x14ac:dyDescent="0.35">
      <c r="F30" s="55">
        <v>2</v>
      </c>
      <c r="G30" s="34" t="s">
        <v>8</v>
      </c>
      <c r="H30" s="19" t="s">
        <v>66</v>
      </c>
    </row>
    <row r="31" spans="3:17" x14ac:dyDescent="0.35">
      <c r="F31" s="56">
        <v>3</v>
      </c>
      <c r="G31" s="34" t="s">
        <v>8</v>
      </c>
      <c r="H31" s="19" t="s">
        <v>67</v>
      </c>
    </row>
    <row r="33" spans="1:22" x14ac:dyDescent="0.35">
      <c r="C33" s="31"/>
      <c r="D33" s="12"/>
      <c r="E33" s="20" t="s">
        <v>68</v>
      </c>
      <c r="F33" s="12"/>
      <c r="H33" s="17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:22" x14ac:dyDescent="0.35">
      <c r="C34" s="33">
        <v>0.15</v>
      </c>
      <c r="D34" s="12"/>
      <c r="E34" s="17" t="s">
        <v>69</v>
      </c>
      <c r="F34" s="12"/>
      <c r="H34" s="17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2" x14ac:dyDescent="0.35">
      <c r="A35" s="27"/>
      <c r="C35" s="13"/>
      <c r="D35" s="12"/>
      <c r="E35" s="17"/>
      <c r="F35" s="52">
        <v>-1</v>
      </c>
      <c r="G35" s="34" t="s">
        <v>8</v>
      </c>
      <c r="H35" s="35" t="s">
        <v>70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spans="1:22" x14ac:dyDescent="0.35">
      <c r="A36" s="27"/>
      <c r="B36" s="46"/>
      <c r="C36" s="12"/>
      <c r="D36" s="12"/>
      <c r="E36" s="17"/>
      <c r="F36" s="53">
        <v>0</v>
      </c>
      <c r="G36" s="34" t="s">
        <v>8</v>
      </c>
      <c r="H36" s="35" t="s">
        <v>71</v>
      </c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  <row r="37" spans="1:22" x14ac:dyDescent="0.35">
      <c r="A37" s="27"/>
      <c r="C37" s="12"/>
      <c r="D37" s="12"/>
      <c r="E37" s="17"/>
      <c r="F37" s="54">
        <v>1</v>
      </c>
      <c r="G37" s="34" t="s">
        <v>8</v>
      </c>
      <c r="H37" s="35" t="s">
        <v>72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x14ac:dyDescent="0.35">
      <c r="A38" s="27"/>
      <c r="C38" s="12"/>
      <c r="D38" s="12"/>
      <c r="E38" s="17"/>
      <c r="F38" s="55">
        <v>2</v>
      </c>
      <c r="G38" s="34" t="s">
        <v>8</v>
      </c>
      <c r="H38" s="35" t="s">
        <v>73</v>
      </c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x14ac:dyDescent="0.35">
      <c r="A39" s="27"/>
      <c r="C39" s="12"/>
      <c r="D39" s="12"/>
      <c r="E39" s="17"/>
      <c r="F39" s="56">
        <v>3</v>
      </c>
      <c r="G39" s="34" t="s">
        <v>8</v>
      </c>
      <c r="H39" s="35" t="s">
        <v>74</v>
      </c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x14ac:dyDescent="0.35">
      <c r="H40" s="17"/>
    </row>
    <row r="41" spans="1:22" x14ac:dyDescent="0.35">
      <c r="H41" s="17"/>
    </row>
    <row r="42" spans="1:22" x14ac:dyDescent="0.35">
      <c r="H42" s="17"/>
    </row>
    <row r="43" spans="1:22" x14ac:dyDescent="0.35">
      <c r="G43" s="34"/>
      <c r="H43" s="18"/>
    </row>
    <row r="44" spans="1:22" x14ac:dyDescent="0.35">
      <c r="G44" s="34"/>
      <c r="H44" s="18"/>
    </row>
    <row r="45" spans="1:22" x14ac:dyDescent="0.35">
      <c r="G45" s="34"/>
      <c r="H45" s="18"/>
    </row>
    <row r="46" spans="1:22" x14ac:dyDescent="0.35">
      <c r="G46" s="34"/>
      <c r="H46" s="18"/>
    </row>
    <row r="47" spans="1:22" x14ac:dyDescent="0.35">
      <c r="G47" s="34"/>
      <c r="H47" s="18"/>
    </row>
    <row r="48" spans="1:22" x14ac:dyDescent="0.35">
      <c r="H48" s="17"/>
    </row>
    <row r="49" spans="4:10" ht="15.5" x14ac:dyDescent="0.35">
      <c r="D49" s="47"/>
    </row>
    <row r="51" spans="4:10" x14ac:dyDescent="0.35">
      <c r="G51" s="34"/>
      <c r="H51" s="18"/>
      <c r="I51" s="21"/>
      <c r="J51" s="21"/>
    </row>
    <row r="52" spans="4:10" x14ac:dyDescent="0.35">
      <c r="G52" s="34"/>
      <c r="H52" s="18"/>
      <c r="I52" s="21"/>
      <c r="J52" s="21"/>
    </row>
    <row r="53" spans="4:10" x14ac:dyDescent="0.35">
      <c r="G53" s="34"/>
      <c r="H53" s="18"/>
      <c r="I53" s="21"/>
      <c r="J53" s="21"/>
    </row>
    <row r="54" spans="4:10" x14ac:dyDescent="0.35">
      <c r="G54" s="34"/>
      <c r="H54" s="18"/>
      <c r="I54" s="21"/>
      <c r="J54" s="21"/>
    </row>
    <row r="55" spans="4:10" x14ac:dyDescent="0.35">
      <c r="G55" s="34"/>
      <c r="H55" s="18"/>
    </row>
    <row r="56" spans="4:10" x14ac:dyDescent="0.35">
      <c r="H56" s="17"/>
    </row>
  </sheetData>
  <sheetProtection sheet="1" objects="1" selectLockedCells="1"/>
  <mergeCells count="2">
    <mergeCell ref="C5:F6"/>
    <mergeCell ref="B4:B13"/>
  </mergeCells>
  <conditionalFormatting sqref="B4">
    <cfRule type="colorScale" priority="1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C5">
    <cfRule type="colorScale" priority="2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C17">
    <cfRule type="containsBlanks" dxfId="72" priority="15" stopIfTrue="1">
      <formula>LEN(TRIM(C17))=0</formula>
    </cfRule>
    <cfRule type="cellIs" dxfId="71" priority="16" operator="equal">
      <formula>3</formula>
    </cfRule>
    <cfRule type="cellIs" dxfId="70" priority="17" operator="equal">
      <formula>2</formula>
    </cfRule>
    <cfRule type="cellIs" dxfId="69" priority="18" operator="equal">
      <formula>1</formula>
    </cfRule>
    <cfRule type="cellIs" dxfId="68" priority="19" operator="equal">
      <formula>0</formula>
    </cfRule>
    <cfRule type="cellIs" dxfId="67" priority="20" operator="equal">
      <formula>-1</formula>
    </cfRule>
  </conditionalFormatting>
  <conditionalFormatting sqref="C25">
    <cfRule type="containsBlanks" dxfId="66" priority="9" stopIfTrue="1">
      <formula>LEN(TRIM(C25))=0</formula>
    </cfRule>
    <cfRule type="cellIs" dxfId="65" priority="10" operator="equal">
      <formula>3</formula>
    </cfRule>
    <cfRule type="cellIs" dxfId="64" priority="11" operator="equal">
      <formula>2</formula>
    </cfRule>
    <cfRule type="cellIs" dxfId="63" priority="12" operator="equal">
      <formula>1</formula>
    </cfRule>
    <cfRule type="cellIs" dxfId="62" priority="13" operator="equal">
      <formula>0</formula>
    </cfRule>
    <cfRule type="cellIs" dxfId="61" priority="14" operator="equal">
      <formula>-1</formula>
    </cfRule>
  </conditionalFormatting>
  <conditionalFormatting sqref="C33">
    <cfRule type="containsBlanks" dxfId="60" priority="3" stopIfTrue="1">
      <formula>LEN(TRIM(C33))=0</formula>
    </cfRule>
    <cfRule type="cellIs" dxfId="59" priority="4" operator="equal">
      <formula>3</formula>
    </cfRule>
    <cfRule type="cellIs" dxfId="58" priority="5" operator="equal">
      <formula>2</formula>
    </cfRule>
    <cfRule type="cellIs" dxfId="57" priority="6" operator="equal">
      <formula>1</formula>
    </cfRule>
    <cfRule type="cellIs" dxfId="56" priority="7" operator="equal">
      <formula>0</formula>
    </cfRule>
    <cfRule type="cellIs" dxfId="55" priority="8" operator="equal">
      <formula>-1</formula>
    </cfRule>
  </conditionalFormatting>
  <conditionalFormatting sqref="P14:P15 Z14:Z15">
    <cfRule type="colorScale" priority="114">
      <colorScale>
        <cfvo type="num" val="-1"/>
        <cfvo type="percent" val="50"/>
        <cfvo type="num" val="3"/>
        <color rgb="FFFF0000"/>
        <color theme="8"/>
        <color theme="7"/>
      </colorScale>
    </cfRule>
  </conditionalFormatting>
  <dataValidations count="1">
    <dataValidation type="list" allowBlank="1" showInputMessage="1" showErrorMessage="1" sqref="C17 C25 C33" xr:uid="{00000000-0002-0000-0200-000000000000}">
      <formula1>$F$19:$F$23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&amp;L_x000D_&amp;1#&amp;"Calibri"&amp;8&amp;K000000 Klasse: Åpen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64"/>
  <sheetViews>
    <sheetView showGridLines="0" topLeftCell="A3" zoomScale="89" zoomScaleNormal="100" workbookViewId="0">
      <selection activeCell="C17" sqref="C17"/>
    </sheetView>
  </sheetViews>
  <sheetFormatPr baseColWidth="10" defaultColWidth="8.69140625" defaultRowHeight="14.5" x14ac:dyDescent="0.35"/>
  <cols>
    <col min="1" max="1" width="8.69140625" style="12"/>
    <col min="2" max="2" width="4.23046875" style="12" customWidth="1"/>
    <col min="3" max="3" width="9.23046875" style="12" customWidth="1"/>
    <col min="4" max="4" width="5.23046875" style="12" customWidth="1"/>
    <col min="5" max="5" width="3" style="12" customWidth="1"/>
    <col min="6" max="6" width="3.23046875" style="12" customWidth="1"/>
    <col min="7" max="7" width="10.23046875" customWidth="1"/>
    <col min="8" max="9" width="6.69140625" customWidth="1"/>
    <col min="10" max="10" width="6.07421875" style="75" customWidth="1"/>
    <col min="11" max="11" width="9.69140625" style="75" bestFit="1" customWidth="1"/>
    <col min="12" max="12" width="11" bestFit="1" customWidth="1"/>
    <col min="13" max="13" width="18.69140625" style="60" bestFit="1" customWidth="1"/>
    <col min="14" max="14" width="25" style="60" bestFit="1" customWidth="1"/>
    <col min="15" max="15" width="39.23046875" style="60" bestFit="1" customWidth="1"/>
    <col min="16" max="16" width="40.07421875" style="12" bestFit="1" customWidth="1"/>
    <col min="17" max="17" width="13.69140625" style="12" customWidth="1"/>
    <col min="18" max="16384" width="8.69140625" style="12"/>
  </cols>
  <sheetData>
    <row r="1" spans="2:19" s="17" customFormat="1" x14ac:dyDescent="0.35">
      <c r="J1" s="74"/>
      <c r="K1" s="74"/>
      <c r="L1" s="4"/>
      <c r="M1" s="60"/>
      <c r="N1" s="60"/>
      <c r="O1" s="60"/>
    </row>
    <row r="2" spans="2:19" s="17" customFormat="1" ht="16.149999999999999" customHeight="1" x14ac:dyDescent="0.65">
      <c r="D2" s="32"/>
      <c r="J2" s="74"/>
      <c r="K2" s="74"/>
      <c r="L2" s="4"/>
      <c r="M2" s="60"/>
      <c r="N2" s="60"/>
      <c r="O2" s="60"/>
    </row>
    <row r="3" spans="2:19" s="17" customFormat="1" ht="27" customHeight="1" x14ac:dyDescent="0.65">
      <c r="C3" s="32" t="s">
        <v>75</v>
      </c>
      <c r="H3" s="72">
        <v>-1</v>
      </c>
      <c r="I3" s="21" t="s">
        <v>8</v>
      </c>
      <c r="J3" s="84" t="s">
        <v>76</v>
      </c>
      <c r="K3" s="21"/>
      <c r="L3" s="4"/>
      <c r="M3" s="4"/>
      <c r="N3" s="4"/>
      <c r="O3" s="4"/>
      <c r="P3" s="4"/>
      <c r="Q3" s="4"/>
      <c r="R3" s="4"/>
      <c r="S3" s="4"/>
    </row>
    <row r="4" spans="2:19" s="17" customFormat="1" x14ac:dyDescent="0.35">
      <c r="B4" s="145"/>
      <c r="H4" s="73"/>
      <c r="I4" s="21"/>
      <c r="K4" s="74"/>
      <c r="L4" s="4"/>
      <c r="M4" s="4"/>
      <c r="N4" s="4"/>
      <c r="O4" s="4"/>
      <c r="P4" s="4"/>
      <c r="Q4" s="4"/>
      <c r="R4" s="4"/>
      <c r="S4" s="4"/>
    </row>
    <row r="5" spans="2:19" s="17" customFormat="1" ht="15.75" customHeight="1" x14ac:dyDescent="0.35">
      <c r="B5" s="145"/>
      <c r="C5" s="147">
        <f>IF(AND(C17="",C25="", C34="", C42="", C50=""),-1, (C17*C18)+(C25*C26)+(C34*C35)+(C42*C43)+(C50*C51))</f>
        <v>-1</v>
      </c>
      <c r="D5" s="148"/>
      <c r="E5" s="148"/>
      <c r="F5" s="149"/>
      <c r="H5" s="72">
        <v>0</v>
      </c>
      <c r="I5" s="21" t="s">
        <v>8</v>
      </c>
      <c r="J5" s="21" t="s">
        <v>10</v>
      </c>
      <c r="K5" s="21"/>
      <c r="L5" s="4"/>
      <c r="M5" s="4"/>
      <c r="N5" s="4"/>
      <c r="O5" s="4"/>
      <c r="P5" s="4"/>
      <c r="Q5" s="4"/>
      <c r="R5" s="4"/>
      <c r="S5" s="4"/>
    </row>
    <row r="6" spans="2:19" s="17" customFormat="1" x14ac:dyDescent="0.35">
      <c r="B6" s="146"/>
      <c r="C6" s="150"/>
      <c r="D6" s="151"/>
      <c r="E6" s="151"/>
      <c r="F6" s="152"/>
      <c r="H6" s="73"/>
      <c r="I6" s="21"/>
      <c r="J6" s="21"/>
      <c r="K6" s="74"/>
      <c r="L6" s="4"/>
      <c r="M6" s="4"/>
      <c r="N6" s="4"/>
      <c r="O6" s="4"/>
      <c r="P6" s="4"/>
      <c r="Q6" s="4"/>
      <c r="R6" s="4"/>
      <c r="S6" s="4"/>
    </row>
    <row r="7" spans="2:19" s="17" customFormat="1" ht="18.75" customHeight="1" x14ac:dyDescent="0.35">
      <c r="B7" s="146"/>
      <c r="C7" s="51" t="s">
        <v>11</v>
      </c>
      <c r="F7" s="57">
        <v>100</v>
      </c>
      <c r="H7" s="72">
        <v>1</v>
      </c>
      <c r="I7" s="21" t="s">
        <v>8</v>
      </c>
      <c r="J7" s="21" t="s">
        <v>12</v>
      </c>
      <c r="K7" s="21"/>
      <c r="L7" s="4"/>
      <c r="M7" s="4"/>
      <c r="N7" s="4"/>
      <c r="O7" s="4"/>
      <c r="P7" s="4"/>
      <c r="Q7" s="4"/>
      <c r="R7" s="4"/>
      <c r="S7" s="4"/>
    </row>
    <row r="8" spans="2:19" s="17" customFormat="1" x14ac:dyDescent="0.35">
      <c r="B8" s="146"/>
      <c r="F8" s="57">
        <f>25*C5+25</f>
        <v>0</v>
      </c>
      <c r="H8" s="73"/>
      <c r="I8" s="21"/>
      <c r="J8" s="21"/>
      <c r="K8" s="74"/>
      <c r="L8" s="4"/>
      <c r="M8" s="4"/>
      <c r="N8" s="4"/>
      <c r="O8" s="4"/>
      <c r="P8" s="4"/>
      <c r="Q8" s="4"/>
      <c r="R8" s="4"/>
      <c r="S8" s="4"/>
    </row>
    <row r="9" spans="2:19" s="17" customFormat="1" ht="20.25" customHeight="1" x14ac:dyDescent="0.35">
      <c r="B9" s="146"/>
      <c r="F9" s="57">
        <f>F7-F8</f>
        <v>100</v>
      </c>
      <c r="H9" s="72">
        <v>2</v>
      </c>
      <c r="I9" s="21" t="s">
        <v>8</v>
      </c>
      <c r="J9" s="21" t="s">
        <v>77</v>
      </c>
      <c r="K9" s="21"/>
    </row>
    <row r="10" spans="2:19" s="17" customFormat="1" ht="16.5" customHeight="1" x14ac:dyDescent="0.35">
      <c r="B10" s="146"/>
    </row>
    <row r="11" spans="2:19" s="17" customFormat="1" ht="18" customHeight="1" x14ac:dyDescent="0.35">
      <c r="B11" s="146"/>
      <c r="H11" s="17">
        <v>3</v>
      </c>
      <c r="I11" s="21" t="s">
        <v>8</v>
      </c>
      <c r="J11" s="21" t="s">
        <v>53</v>
      </c>
    </row>
    <row r="12" spans="2:19" s="17" customFormat="1" x14ac:dyDescent="0.35">
      <c r="B12" s="146"/>
    </row>
    <row r="13" spans="2:19" s="17" customFormat="1" x14ac:dyDescent="0.35">
      <c r="B13" s="146"/>
    </row>
    <row r="14" spans="2:19" s="17" customFormat="1" x14ac:dyDescent="0.35">
      <c r="K14" s="19"/>
      <c r="L14" s="19"/>
      <c r="M14" s="19"/>
      <c r="N14" s="19"/>
      <c r="O14" s="122"/>
    </row>
    <row r="15" spans="2:19" s="17" customFormat="1" x14ac:dyDescent="0.35">
      <c r="J15" s="21"/>
      <c r="K15" s="21"/>
    </row>
    <row r="16" spans="2:19" s="17" customFormat="1" ht="28.15" customHeight="1" x14ac:dyDescent="0.35">
      <c r="J16" s="21"/>
      <c r="K16" s="21"/>
    </row>
    <row r="17" spans="1:23" s="17" customFormat="1" x14ac:dyDescent="0.35">
      <c r="C17" s="123"/>
      <c r="E17" s="20" t="s">
        <v>78</v>
      </c>
      <c r="J17" s="21"/>
      <c r="K17" s="21"/>
      <c r="P17" s="4"/>
      <c r="Q17" s="4"/>
      <c r="R17" s="4"/>
      <c r="S17" s="4"/>
      <c r="T17" s="4"/>
      <c r="U17" s="4"/>
      <c r="V17" s="4"/>
      <c r="W17" s="4"/>
    </row>
    <row r="18" spans="1:23" s="107" customFormat="1" ht="15.65" customHeight="1" x14ac:dyDescent="0.35">
      <c r="C18" s="110">
        <f>MAXA(0.1,(IF('Om verktøyet'!$B$49=0,60%,0.6*'Om verktøyet'!I32)))</f>
        <v>0.6</v>
      </c>
      <c r="E18" s="107" t="s">
        <v>79</v>
      </c>
      <c r="J18" s="120"/>
      <c r="K18" s="120"/>
      <c r="P18" s="80"/>
      <c r="Q18" s="80"/>
      <c r="R18" s="116"/>
      <c r="S18" s="116" t="str">
        <f>E17</f>
        <v>Lavutslipp materialbruk</v>
      </c>
      <c r="T18" s="116" t="s">
        <v>80</v>
      </c>
      <c r="U18" s="116" t="str">
        <f>E42</f>
        <v>Avfallsmengde i byggefase</v>
      </c>
      <c r="V18" s="116" t="str">
        <f>E50</f>
        <v>Fleksibile bygg i fremtiden</v>
      </c>
      <c r="W18" s="117" t="s">
        <v>81</v>
      </c>
    </row>
    <row r="19" spans="1:23" s="17" customFormat="1" x14ac:dyDescent="0.35">
      <c r="F19" s="62">
        <v>-1</v>
      </c>
      <c r="G19" s="22" t="s">
        <v>8</v>
      </c>
      <c r="H19" s="35" t="s">
        <v>82</v>
      </c>
      <c r="I19" s="35"/>
      <c r="J19" s="21"/>
      <c r="K19" s="21"/>
      <c r="P19" s="95" t="s">
        <v>83</v>
      </c>
      <c r="Q19" s="4"/>
      <c r="R19" s="94" t="s">
        <v>84</v>
      </c>
      <c r="S19" s="96">
        <v>0.7</v>
      </c>
      <c r="T19" s="96">
        <v>0.1</v>
      </c>
      <c r="U19" s="96">
        <v>0.05</v>
      </c>
      <c r="V19" s="96">
        <v>0.05</v>
      </c>
      <c r="W19" s="97">
        <f>SUM(S19:V19)</f>
        <v>0.9</v>
      </c>
    </row>
    <row r="20" spans="1:23" s="17" customFormat="1" x14ac:dyDescent="0.35">
      <c r="C20" s="124"/>
      <c r="F20" s="66">
        <v>0</v>
      </c>
      <c r="G20" s="22" t="s">
        <v>8</v>
      </c>
      <c r="H20" s="35" t="s">
        <v>85</v>
      </c>
      <c r="I20" s="35"/>
      <c r="J20" s="21"/>
      <c r="K20" s="21"/>
      <c r="P20" s="4"/>
      <c r="Q20" s="4"/>
      <c r="R20" s="94" t="s">
        <v>86</v>
      </c>
      <c r="S20" s="96">
        <v>0</v>
      </c>
      <c r="T20" s="96">
        <v>0</v>
      </c>
      <c r="U20" s="96">
        <v>0.05</v>
      </c>
      <c r="V20" s="96">
        <v>0.05</v>
      </c>
      <c r="W20" s="97">
        <f>SUM(S20:V20)</f>
        <v>0.1</v>
      </c>
    </row>
    <row r="21" spans="1:23" s="17" customFormat="1" x14ac:dyDescent="0.35">
      <c r="C21" s="124"/>
      <c r="F21" s="63">
        <v>1</v>
      </c>
      <c r="G21" s="22" t="s">
        <v>8</v>
      </c>
      <c r="H21" s="35" t="s">
        <v>87</v>
      </c>
      <c r="I21" s="35"/>
      <c r="J21" s="21"/>
      <c r="K21" s="21"/>
      <c r="P21" s="4"/>
      <c r="Q21" s="4"/>
      <c r="R21" s="94"/>
      <c r="S21" s="98">
        <f>SUM(S19:S20)</f>
        <v>0.7</v>
      </c>
      <c r="T21" s="98">
        <f>SUM(T19:T20)</f>
        <v>0.1</v>
      </c>
      <c r="U21" s="98">
        <f>SUM(U19:U20)</f>
        <v>0.1</v>
      </c>
      <c r="V21" s="98">
        <f>SUM(V19:V20)</f>
        <v>0.1</v>
      </c>
      <c r="W21" s="99">
        <f>SUM(W19:W20)</f>
        <v>1</v>
      </c>
    </row>
    <row r="22" spans="1:23" s="17" customFormat="1" x14ac:dyDescent="0.35">
      <c r="C22" s="124"/>
      <c r="F22" s="65">
        <v>2</v>
      </c>
      <c r="G22" s="22" t="s">
        <v>8</v>
      </c>
      <c r="H22" s="35" t="s">
        <v>88</v>
      </c>
      <c r="I22" s="35"/>
      <c r="J22" s="21"/>
      <c r="K22" s="21"/>
      <c r="P22" s="4"/>
      <c r="Q22" s="4"/>
      <c r="R22" s="4"/>
      <c r="S22" s="4"/>
      <c r="T22" s="4"/>
      <c r="U22" s="4"/>
      <c r="V22" s="4"/>
      <c r="W22" s="4"/>
    </row>
    <row r="23" spans="1:23" s="17" customFormat="1" x14ac:dyDescent="0.35">
      <c r="F23" s="64">
        <v>3</v>
      </c>
      <c r="G23" s="22" t="s">
        <v>8</v>
      </c>
      <c r="H23" s="35" t="s">
        <v>89</v>
      </c>
      <c r="I23" s="35"/>
      <c r="J23" s="21"/>
      <c r="K23" s="21"/>
      <c r="P23" s="4"/>
      <c r="Q23" s="4"/>
      <c r="R23" s="4"/>
      <c r="S23" s="4"/>
      <c r="T23" s="4"/>
      <c r="U23" s="4"/>
      <c r="V23" s="4"/>
      <c r="W23" s="4"/>
    </row>
    <row r="24" spans="1:23" s="17" customFormat="1" x14ac:dyDescent="0.35">
      <c r="E24" s="20"/>
      <c r="J24" s="21"/>
      <c r="K24" s="21"/>
      <c r="P24" s="4"/>
      <c r="Q24" s="4"/>
      <c r="R24" s="4"/>
      <c r="S24" s="4"/>
      <c r="T24" s="4"/>
      <c r="U24" s="4"/>
      <c r="V24" s="4"/>
      <c r="W24" s="4"/>
    </row>
    <row r="25" spans="1:23" s="17" customFormat="1" x14ac:dyDescent="0.35">
      <c r="C25" s="123"/>
      <c r="E25" s="20" t="s">
        <v>90</v>
      </c>
      <c r="J25" s="21"/>
      <c r="K25" s="21"/>
      <c r="P25" s="4"/>
      <c r="Q25" s="4"/>
      <c r="R25" s="4"/>
      <c r="S25" s="4"/>
      <c r="T25" s="4"/>
      <c r="U25" s="4"/>
      <c r="V25" s="4"/>
      <c r="W25" s="4"/>
    </row>
    <row r="26" spans="1:23" s="79" customFormat="1" ht="15.65" customHeight="1" x14ac:dyDescent="0.35">
      <c r="A26" s="114"/>
      <c r="C26" s="110">
        <f>MIN(0.7,(IF('Om verktøyet'!$B$49=0,20%,(0.8-(C18+C35)))))</f>
        <v>0.2</v>
      </c>
      <c r="E26" s="107" t="s">
        <v>91</v>
      </c>
      <c r="F26" s="115"/>
      <c r="H26" s="107"/>
      <c r="I26" s="107"/>
      <c r="J26" s="87"/>
      <c r="K26" s="87"/>
      <c r="M26" s="113"/>
      <c r="N26" s="113"/>
      <c r="O26" s="113"/>
      <c r="P26" s="109"/>
      <c r="Q26" s="109"/>
      <c r="R26" s="109"/>
      <c r="S26" s="109"/>
    </row>
    <row r="27" spans="1:23" customFormat="1" ht="13.9" customHeight="1" x14ac:dyDescent="0.35">
      <c r="E27" s="17"/>
      <c r="F27" s="52">
        <v>-1</v>
      </c>
      <c r="G27" s="34" t="s">
        <v>8</v>
      </c>
      <c r="H27" s="35" t="s">
        <v>92</v>
      </c>
      <c r="I27" s="35"/>
      <c r="J27" s="75"/>
      <c r="K27" s="75"/>
      <c r="M27" s="60"/>
      <c r="N27" s="60"/>
      <c r="O27" s="60"/>
      <c r="P27" s="12"/>
      <c r="Q27" s="12"/>
      <c r="R27" s="12"/>
      <c r="S27" s="12"/>
    </row>
    <row r="28" spans="1:23" customFormat="1" x14ac:dyDescent="0.35">
      <c r="B28" s="12"/>
      <c r="C28" s="12"/>
      <c r="E28" s="17"/>
      <c r="F28" s="53">
        <v>0</v>
      </c>
      <c r="G28" s="34" t="s">
        <v>8</v>
      </c>
      <c r="H28" s="19" t="s">
        <v>157</v>
      </c>
      <c r="I28" s="19"/>
      <c r="J28" s="75"/>
      <c r="K28" s="75"/>
      <c r="M28" s="60"/>
      <c r="N28" s="60"/>
      <c r="O28" s="60"/>
      <c r="P28" s="12"/>
      <c r="Q28" s="12"/>
      <c r="R28" s="12"/>
      <c r="S28" s="12"/>
    </row>
    <row r="29" spans="1:23" customFormat="1" x14ac:dyDescent="0.35">
      <c r="E29" s="17"/>
      <c r="F29" s="54">
        <v>1</v>
      </c>
      <c r="G29" s="34" t="s">
        <v>8</v>
      </c>
      <c r="H29" s="19" t="str">
        <f>IF($E$26=$S$19,"n/a","10 % av bygningsmassen (målt i vekt) består av ombrukte materialer.")</f>
        <v>10 % av bygningsmassen (målt i vekt) består av ombrukte materialer.</v>
      </c>
      <c r="I29" s="19"/>
      <c r="J29" s="75"/>
      <c r="K29" s="75"/>
      <c r="M29" s="60"/>
      <c r="N29" s="60"/>
      <c r="O29" s="60"/>
      <c r="P29" s="12"/>
      <c r="Q29" s="12"/>
      <c r="R29" s="12"/>
      <c r="S29" s="12"/>
    </row>
    <row r="30" spans="1:23" customFormat="1" x14ac:dyDescent="0.35">
      <c r="E30" s="17"/>
      <c r="F30" s="55">
        <v>2</v>
      </c>
      <c r="G30" s="34" t="s">
        <v>8</v>
      </c>
      <c r="H30" s="19" t="str">
        <f>IF($E$26=$S$19,"n/a","30 % av bygningsmassen (målt i vekt) består av ombrukte materialer.")</f>
        <v>30 % av bygningsmassen (målt i vekt) består av ombrukte materialer.</v>
      </c>
      <c r="I30" s="19"/>
      <c r="J30" s="75"/>
      <c r="K30" s="75"/>
      <c r="M30" s="60"/>
      <c r="N30" s="60"/>
      <c r="O30" s="60"/>
      <c r="P30" s="12"/>
      <c r="Q30" s="12"/>
      <c r="R30" s="12"/>
      <c r="S30" s="12"/>
    </row>
    <row r="31" spans="1:23" customFormat="1" x14ac:dyDescent="0.35">
      <c r="C31" s="12"/>
      <c r="D31" s="26"/>
      <c r="E31" s="76"/>
      <c r="F31" s="56">
        <v>3</v>
      </c>
      <c r="G31" s="34" t="s">
        <v>8</v>
      </c>
      <c r="H31" s="19" t="str">
        <f>IF($E$26=$S$19,"n/a","50 % av bygningsmassen (målt i vekt) består av ombrukte materialer.")</f>
        <v>50 % av bygningsmassen (målt i vekt) består av ombrukte materialer.</v>
      </c>
      <c r="I31" s="19"/>
      <c r="J31" s="75"/>
      <c r="K31" s="75"/>
      <c r="M31" s="60"/>
      <c r="N31" s="60"/>
      <c r="O31" s="60"/>
      <c r="P31" s="12"/>
      <c r="Q31" s="12"/>
      <c r="R31" s="12"/>
      <c r="S31" s="12"/>
    </row>
    <row r="32" spans="1:23" customFormat="1" x14ac:dyDescent="0.35">
      <c r="D32" s="26"/>
      <c r="E32" s="77" t="s">
        <v>93</v>
      </c>
      <c r="F32" s="12"/>
      <c r="J32" s="75"/>
      <c r="K32" s="75"/>
      <c r="M32" s="60"/>
      <c r="N32" s="60"/>
      <c r="O32" s="61"/>
      <c r="P32" s="22"/>
      <c r="Q32" s="21"/>
      <c r="R32" s="17"/>
      <c r="S32" s="17"/>
    </row>
    <row r="33" spans="1:23" customFormat="1" x14ac:dyDescent="0.35">
      <c r="D33" s="26"/>
      <c r="E33" s="77"/>
      <c r="F33" s="12"/>
      <c r="J33" s="75"/>
      <c r="K33" s="75"/>
      <c r="M33" s="60"/>
      <c r="N33" s="60"/>
      <c r="O33" s="61"/>
      <c r="P33" s="22"/>
      <c r="Q33" s="21"/>
      <c r="R33" s="17"/>
      <c r="S33" s="17"/>
    </row>
    <row r="34" spans="1:23" s="17" customFormat="1" x14ac:dyDescent="0.35">
      <c r="C34" s="123"/>
      <c r="E34" s="20" t="s">
        <v>94</v>
      </c>
      <c r="J34" s="21"/>
      <c r="K34" s="21"/>
      <c r="P34" s="4"/>
      <c r="Q34" s="4"/>
      <c r="R34" s="4"/>
      <c r="S34" s="4"/>
      <c r="T34" s="4"/>
      <c r="U34" s="4"/>
      <c r="V34" s="4"/>
      <c r="W34" s="4"/>
    </row>
    <row r="35" spans="1:23" s="79" customFormat="1" ht="15.65" customHeight="1" x14ac:dyDescent="0.35">
      <c r="A35" s="114"/>
      <c r="C35" s="110">
        <f>MIN(0.7,(IF('Om verktøyet'!$B$49=0,0%,0.8*('Om verktøyet'!I31))))</f>
        <v>0</v>
      </c>
      <c r="E35" s="107" t="s">
        <v>91</v>
      </c>
      <c r="F35" s="115"/>
      <c r="H35" s="107"/>
      <c r="I35" s="107"/>
      <c r="J35" s="87"/>
      <c r="K35" s="87"/>
      <c r="M35" s="113"/>
      <c r="N35" s="113"/>
      <c r="O35" s="113"/>
      <c r="P35" s="109"/>
      <c r="Q35" s="109"/>
      <c r="R35" s="109"/>
      <c r="S35" s="109"/>
    </row>
    <row r="36" spans="1:23" customFormat="1" x14ac:dyDescent="0.35">
      <c r="C36" s="125"/>
      <c r="E36" s="17"/>
      <c r="F36" s="52">
        <v>-1</v>
      </c>
      <c r="G36" s="34" t="s">
        <v>8</v>
      </c>
      <c r="H36" s="35" t="s">
        <v>95</v>
      </c>
      <c r="I36" s="35"/>
      <c r="J36" s="75"/>
      <c r="K36" s="75"/>
      <c r="M36" s="60"/>
      <c r="N36" s="60"/>
      <c r="O36" s="60"/>
      <c r="P36" s="12"/>
      <c r="Q36" s="12"/>
      <c r="R36" s="12"/>
      <c r="S36" s="12"/>
    </row>
    <row r="37" spans="1:23" customFormat="1" x14ac:dyDescent="0.35">
      <c r="B37" s="12"/>
      <c r="C37" s="126"/>
      <c r="E37" s="17"/>
      <c r="F37" s="53">
        <v>0</v>
      </c>
      <c r="G37" s="34" t="s">
        <v>8</v>
      </c>
      <c r="H37" s="19" t="s">
        <v>96</v>
      </c>
      <c r="I37" s="19"/>
      <c r="J37" s="75"/>
      <c r="K37" s="75"/>
      <c r="M37" s="60"/>
      <c r="N37" s="60"/>
      <c r="O37" s="60"/>
      <c r="P37" s="12"/>
      <c r="Q37" s="12"/>
      <c r="R37" s="12"/>
      <c r="S37" s="12"/>
    </row>
    <row r="38" spans="1:23" customFormat="1" x14ac:dyDescent="0.35">
      <c r="E38" s="17"/>
      <c r="F38" s="54">
        <v>1</v>
      </c>
      <c r="G38" s="34" t="s">
        <v>8</v>
      </c>
      <c r="H38" s="19" t="str">
        <f>IF($E$26=$S$19,"n/a","Som 0 poeng, og minst 20 % m2 BTA av eksisterende bygg bevares.")</f>
        <v>Som 0 poeng, og minst 20 % m2 BTA av eksisterende bygg bevares.</v>
      </c>
      <c r="I38" s="19"/>
      <c r="J38" s="75"/>
      <c r="K38" s="75"/>
      <c r="M38" s="60"/>
      <c r="N38" s="60"/>
      <c r="O38" s="60"/>
      <c r="P38" s="12"/>
      <c r="Q38" s="12"/>
      <c r="R38" s="12"/>
      <c r="S38" s="12"/>
    </row>
    <row r="39" spans="1:23" customFormat="1" x14ac:dyDescent="0.35">
      <c r="E39" s="17"/>
      <c r="F39" s="55">
        <v>2</v>
      </c>
      <c r="G39" s="34" t="s">
        <v>8</v>
      </c>
      <c r="H39" s="19" t="str">
        <f>IF($E$26=$S$19,"n/a","Som 0 poeng, og minst 40 % m2 BTA av eksisterende bygg bevares.")</f>
        <v>Som 0 poeng, og minst 40 % m2 BTA av eksisterende bygg bevares.</v>
      </c>
      <c r="I39" s="19"/>
      <c r="J39" s="75"/>
      <c r="K39" s="75"/>
      <c r="M39" s="60"/>
      <c r="N39" s="60"/>
      <c r="O39" s="60"/>
      <c r="P39" s="12"/>
      <c r="Q39" s="12"/>
      <c r="R39" s="12"/>
      <c r="S39" s="12"/>
    </row>
    <row r="40" spans="1:23" customFormat="1" x14ac:dyDescent="0.35">
      <c r="C40" s="12"/>
      <c r="D40" s="26"/>
      <c r="E40" s="76"/>
      <c r="F40" s="56">
        <v>3</v>
      </c>
      <c r="G40" s="34" t="s">
        <v>8</v>
      </c>
      <c r="H40" s="19" t="str">
        <f>IF($E$26=$S$19,"n/a","Som 0 poeng, og minst 60 % m2 BTA av eksisterende bygg bevares.")</f>
        <v>Som 0 poeng, og minst 60 % m2 BTA av eksisterende bygg bevares.</v>
      </c>
      <c r="I40" s="19"/>
      <c r="J40" s="75"/>
      <c r="K40" s="75"/>
      <c r="M40" s="60"/>
      <c r="N40" s="60"/>
      <c r="O40" s="60"/>
      <c r="P40" s="12"/>
      <c r="Q40" s="12"/>
      <c r="R40" s="12"/>
      <c r="S40" s="12"/>
    </row>
    <row r="41" spans="1:23" x14ac:dyDescent="0.35">
      <c r="E41" s="17"/>
      <c r="H41" s="17"/>
      <c r="I41" s="17"/>
    </row>
    <row r="42" spans="1:23" x14ac:dyDescent="0.35">
      <c r="C42" s="31"/>
      <c r="E42" s="20" t="s">
        <v>97</v>
      </c>
      <c r="H42" s="17"/>
      <c r="I42" s="17"/>
    </row>
    <row r="43" spans="1:23" s="109" customFormat="1" ht="15.65" customHeight="1" x14ac:dyDescent="0.35">
      <c r="C43" s="110">
        <v>0.1</v>
      </c>
      <c r="E43" s="107" t="s">
        <v>98</v>
      </c>
      <c r="G43" s="111"/>
      <c r="H43" s="51"/>
      <c r="I43" s="51"/>
      <c r="J43" s="87"/>
      <c r="K43" s="87"/>
      <c r="L43" s="79"/>
      <c r="M43" s="113"/>
      <c r="N43" s="113"/>
      <c r="O43" s="113"/>
    </row>
    <row r="44" spans="1:23" x14ac:dyDescent="0.35">
      <c r="C44" s="13"/>
      <c r="E44" s="17"/>
      <c r="F44" s="52">
        <v>-1</v>
      </c>
      <c r="G44" s="34" t="s">
        <v>8</v>
      </c>
      <c r="H44" s="19" t="s">
        <v>99</v>
      </c>
      <c r="I44" s="19"/>
    </row>
    <row r="45" spans="1:23" x14ac:dyDescent="0.35">
      <c r="E45" s="17"/>
      <c r="F45" s="53">
        <v>0</v>
      </c>
      <c r="G45" s="34" t="s">
        <v>8</v>
      </c>
      <c r="H45" s="19" t="s">
        <v>100</v>
      </c>
      <c r="I45" s="19"/>
    </row>
    <row r="46" spans="1:23" ht="16.5" x14ac:dyDescent="0.35">
      <c r="E46" s="17"/>
      <c r="F46" s="54">
        <v>1</v>
      </c>
      <c r="G46" s="34" t="s">
        <v>8</v>
      </c>
      <c r="H46" s="19" t="s">
        <v>101</v>
      </c>
      <c r="I46" s="19"/>
    </row>
    <row r="47" spans="1:23" x14ac:dyDescent="0.35">
      <c r="E47" s="17"/>
      <c r="F47" s="55">
        <v>2</v>
      </c>
      <c r="G47" s="34" t="s">
        <v>8</v>
      </c>
      <c r="H47" s="19" t="s">
        <v>102</v>
      </c>
      <c r="I47" s="19"/>
    </row>
    <row r="48" spans="1:23" x14ac:dyDescent="0.35">
      <c r="E48" s="17"/>
      <c r="F48" s="56">
        <v>3</v>
      </c>
      <c r="G48" s="34" t="s">
        <v>8</v>
      </c>
      <c r="H48" s="19" t="s">
        <v>103</v>
      </c>
      <c r="I48" s="17"/>
    </row>
    <row r="49" spans="3:15" x14ac:dyDescent="0.35">
      <c r="E49" s="17"/>
      <c r="H49" s="17"/>
      <c r="I49" s="17"/>
    </row>
    <row r="50" spans="3:15" x14ac:dyDescent="0.35">
      <c r="C50" s="31"/>
      <c r="E50" s="20" t="s">
        <v>104</v>
      </c>
      <c r="H50" s="17"/>
      <c r="I50" s="17"/>
    </row>
    <row r="51" spans="3:15" s="109" customFormat="1" ht="15.65" customHeight="1" x14ac:dyDescent="0.35">
      <c r="C51" s="110">
        <v>0.1</v>
      </c>
      <c r="E51" s="107" t="s">
        <v>105</v>
      </c>
      <c r="G51" s="111"/>
      <c r="H51" s="112"/>
      <c r="I51" s="112"/>
      <c r="J51" s="87"/>
      <c r="K51" s="87"/>
      <c r="L51" s="79"/>
      <c r="M51" s="113"/>
      <c r="N51" s="113"/>
      <c r="O51" s="113"/>
    </row>
    <row r="52" spans="3:15" x14ac:dyDescent="0.35">
      <c r="C52" s="13"/>
      <c r="E52" s="17"/>
      <c r="F52" s="52">
        <v>-1</v>
      </c>
      <c r="G52" s="34" t="s">
        <v>8</v>
      </c>
      <c r="H52" s="18" t="s">
        <v>106</v>
      </c>
      <c r="I52" s="18"/>
    </row>
    <row r="53" spans="3:15" x14ac:dyDescent="0.35">
      <c r="E53" s="17"/>
      <c r="F53" s="53">
        <v>0</v>
      </c>
      <c r="G53" s="34" t="s">
        <v>8</v>
      </c>
      <c r="H53" s="18" t="s">
        <v>107</v>
      </c>
      <c r="I53" s="18"/>
    </row>
    <row r="54" spans="3:15" x14ac:dyDescent="0.35">
      <c r="E54" s="17"/>
      <c r="F54" s="54">
        <v>1</v>
      </c>
      <c r="G54" s="34" t="s">
        <v>8</v>
      </c>
      <c r="H54" s="18" t="s">
        <v>108</v>
      </c>
      <c r="I54" s="18"/>
    </row>
    <row r="55" spans="3:15" x14ac:dyDescent="0.35">
      <c r="E55" s="17"/>
      <c r="F55" s="55">
        <v>2</v>
      </c>
      <c r="G55" s="34" t="s">
        <v>8</v>
      </c>
      <c r="H55" s="18" t="s">
        <v>109</v>
      </c>
      <c r="I55" s="18"/>
    </row>
    <row r="56" spans="3:15" x14ac:dyDescent="0.35">
      <c r="E56" s="17"/>
      <c r="F56" s="56">
        <v>3</v>
      </c>
      <c r="G56" s="34" t="s">
        <v>8</v>
      </c>
      <c r="H56" s="18" t="s">
        <v>110</v>
      </c>
      <c r="I56" s="17"/>
    </row>
    <row r="57" spans="3:15" x14ac:dyDescent="0.35">
      <c r="C57" s="17"/>
      <c r="D57" s="17"/>
    </row>
    <row r="58" spans="3:15" x14ac:dyDescent="0.35">
      <c r="C58" s="17"/>
      <c r="D58" s="17"/>
    </row>
    <row r="59" spans="3:15" x14ac:dyDescent="0.35">
      <c r="C59" s="17"/>
      <c r="D59" s="17"/>
      <c r="G59" s="34"/>
      <c r="H59" s="18"/>
      <c r="I59" s="18"/>
      <c r="J59" s="21"/>
      <c r="K59" s="21"/>
    </row>
    <row r="60" spans="3:15" x14ac:dyDescent="0.35">
      <c r="C60" s="17"/>
      <c r="D60" s="17"/>
      <c r="G60" s="34"/>
      <c r="H60" s="18"/>
      <c r="I60" s="18"/>
      <c r="J60" s="21"/>
      <c r="K60" s="21"/>
    </row>
    <row r="61" spans="3:15" x14ac:dyDescent="0.35">
      <c r="C61" s="17"/>
      <c r="D61" s="17"/>
      <c r="G61" s="34"/>
      <c r="H61" s="18"/>
      <c r="I61" s="18"/>
      <c r="J61" s="21"/>
      <c r="K61" s="21"/>
    </row>
    <row r="62" spans="3:15" x14ac:dyDescent="0.35">
      <c r="C62" s="17"/>
      <c r="D62" s="17"/>
      <c r="G62" s="34"/>
      <c r="H62" s="18"/>
      <c r="I62" s="18"/>
      <c r="J62" s="21"/>
      <c r="K62" s="21"/>
    </row>
    <row r="63" spans="3:15" x14ac:dyDescent="0.35">
      <c r="C63" s="17"/>
      <c r="D63" s="17"/>
      <c r="G63" s="34"/>
      <c r="H63" s="18"/>
      <c r="I63" s="18"/>
    </row>
    <row r="64" spans="3:15" x14ac:dyDescent="0.35">
      <c r="C64" s="17"/>
      <c r="D64" s="17"/>
      <c r="H64" s="17"/>
      <c r="I64" s="17"/>
    </row>
  </sheetData>
  <sheetProtection sheet="1" objects="1" selectLockedCells="1"/>
  <mergeCells count="2">
    <mergeCell ref="C5:F6"/>
    <mergeCell ref="B4:B13"/>
  </mergeCells>
  <phoneticPr fontId="21" type="noConversion"/>
  <conditionalFormatting sqref="B4">
    <cfRule type="colorScale" priority="12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C5">
    <cfRule type="colorScale" priority="13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C17">
    <cfRule type="containsBlanks" dxfId="54" priority="32" stopIfTrue="1">
      <formula>LEN(TRIM(C17))=0</formula>
    </cfRule>
    <cfRule type="cellIs" dxfId="53" priority="33" operator="equal">
      <formula>3</formula>
    </cfRule>
    <cfRule type="cellIs" dxfId="52" priority="34" operator="equal">
      <formula>2</formula>
    </cfRule>
    <cfRule type="cellIs" dxfId="51" priority="35" operator="equal">
      <formula>1</formula>
    </cfRule>
    <cfRule type="cellIs" dxfId="50" priority="36" operator="equal">
      <formula>0</formula>
    </cfRule>
    <cfRule type="cellIs" dxfId="49" priority="37" operator="equal">
      <formula>-1</formula>
    </cfRule>
  </conditionalFormatting>
  <conditionalFormatting sqref="C25">
    <cfRule type="containsBlanks" dxfId="48" priority="14" stopIfTrue="1">
      <formula>LEN(TRIM(C25))=0</formula>
    </cfRule>
    <cfRule type="cellIs" dxfId="47" priority="15" operator="equal">
      <formula>3</formula>
    </cfRule>
    <cfRule type="cellIs" dxfId="46" priority="16" operator="equal">
      <formula>2</formula>
    </cfRule>
    <cfRule type="cellIs" dxfId="45" priority="17" operator="equal">
      <formula>1</formula>
    </cfRule>
    <cfRule type="cellIs" dxfId="44" priority="18" operator="equal">
      <formula>0</formula>
    </cfRule>
    <cfRule type="cellIs" dxfId="43" priority="19" operator="equal">
      <formula>-1</formula>
    </cfRule>
  </conditionalFormatting>
  <conditionalFormatting sqref="C34">
    <cfRule type="containsBlanks" dxfId="42" priority="5" stopIfTrue="1">
      <formula>LEN(TRIM(C34))=0</formula>
    </cfRule>
    <cfRule type="cellIs" dxfId="41" priority="6" operator="equal">
      <formula>3</formula>
    </cfRule>
    <cfRule type="cellIs" dxfId="40" priority="7" operator="equal">
      <formula>2</formula>
    </cfRule>
    <cfRule type="cellIs" dxfId="39" priority="8" operator="equal">
      <formula>1</formula>
    </cfRule>
    <cfRule type="cellIs" dxfId="38" priority="9" operator="equal">
      <formula>0</formula>
    </cfRule>
    <cfRule type="cellIs" dxfId="37" priority="10" operator="equal">
      <formula>-1</formula>
    </cfRule>
  </conditionalFormatting>
  <conditionalFormatting sqref="C42">
    <cfRule type="containsBlanks" dxfId="35" priority="26" stopIfTrue="1">
      <formula>LEN(TRIM(C42))=0</formula>
    </cfRule>
    <cfRule type="cellIs" dxfId="34" priority="27" operator="equal">
      <formula>3</formula>
    </cfRule>
    <cfRule type="cellIs" dxfId="33" priority="28" operator="equal">
      <formula>2</formula>
    </cfRule>
    <cfRule type="cellIs" dxfId="32" priority="29" operator="equal">
      <formula>1</formula>
    </cfRule>
    <cfRule type="cellIs" dxfId="31" priority="30" operator="equal">
      <formula>0</formula>
    </cfRule>
    <cfRule type="cellIs" dxfId="30" priority="31" operator="equal">
      <formula>-1</formula>
    </cfRule>
  </conditionalFormatting>
  <conditionalFormatting sqref="C50">
    <cfRule type="containsBlanks" dxfId="29" priority="20" stopIfTrue="1">
      <formula>LEN(TRIM(C50))=0</formula>
    </cfRule>
    <cfRule type="cellIs" dxfId="28" priority="21" operator="equal">
      <formula>3</formula>
    </cfRule>
    <cfRule type="cellIs" dxfId="27" priority="22" operator="equal">
      <formula>2</formula>
    </cfRule>
    <cfRule type="cellIs" dxfId="26" priority="23" operator="equal">
      <formula>1</formula>
    </cfRule>
    <cfRule type="cellIs" dxfId="25" priority="24" operator="equal">
      <formula>0</formula>
    </cfRule>
    <cfRule type="cellIs" dxfId="24" priority="25" operator="equal">
      <formula>-1</formula>
    </cfRule>
  </conditionalFormatting>
  <conditionalFormatting sqref="E34:L40">
    <cfRule type="expression" dxfId="22" priority="1">
      <formula>$C$35=0</formula>
    </cfRule>
  </conditionalFormatting>
  <dataValidations count="2">
    <dataValidation type="list" allowBlank="1" showInputMessage="1" showErrorMessage="1" sqref="C17 C42 C50" xr:uid="{00000000-0002-0000-0400-000000000000}">
      <formula1>$F$19:$F$23</formula1>
    </dataValidation>
    <dataValidation type="list" allowBlank="1" showInputMessage="1" showErrorMessage="1" sqref="C25 C34" xr:uid="{E2494454-EBD2-4ACE-8AA5-900B7CAB707C}">
      <formula1>$F$27:$F$31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&amp;L_x000D_&amp;1#&amp;"Calibri"&amp;8&amp;K000000 Klasse: Åpen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EFE02FEB-14C2-4AAA-A4C9-E01D64690AC1}">
            <xm:f>'Om verktøyet'!$J$30=0</xm:f>
            <x14:dxf>
              <font>
                <color theme="0" tint="-0.34998626667073579"/>
              </font>
            </x14:dxf>
          </x14:cfRule>
          <xm:sqref>C35 M24:M30 D25:D26 F25:F26 C26:C27 D27:E28 C29:E31 M41 D36:E37 C38:E40 D34:D35 M34:M39</xm:sqref>
        </x14:conditionalFormatting>
        <x14:conditionalFormatting xmlns:xm="http://schemas.microsoft.com/office/excel/2006/main">
          <x14:cfRule type="expression" priority="55" stopIfTrue="1" id="{87E94F08-E29D-4D5B-97F9-63294A429BD5}">
            <xm:f>'Om verktøyet'!$J$30=0</xm:f>
            <x14:dxf>
              <font>
                <color theme="0" tint="-0.34998626667073579"/>
              </font>
            </x14:dxf>
          </x14:cfRule>
          <xm:sqref>C24:F24</xm:sqref>
        </x14:conditionalFormatting>
        <x14:conditionalFormatting xmlns:xm="http://schemas.microsoft.com/office/excel/2006/main">
          <x14:cfRule type="expression" priority="11" stopIfTrue="1" id="{D71BE475-1D26-4945-82B4-76CF7E08175E}">
            <xm:f>'Om verktøyet'!$J$30=0</xm:f>
            <x14:dxf>
              <font>
                <color theme="0" tint="-0.34998626667073579"/>
              </font>
            </x14:dxf>
          </x14:cfRule>
          <xm:sqref>F34:F35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8"/>
  <sheetViews>
    <sheetView showGridLines="0" zoomScaleNormal="100" workbookViewId="0">
      <selection activeCell="C19" sqref="C19"/>
    </sheetView>
  </sheetViews>
  <sheetFormatPr baseColWidth="10" defaultColWidth="8.84375" defaultRowHeight="14.5" x14ac:dyDescent="0.35"/>
  <cols>
    <col min="2" max="2" width="4.23046875" customWidth="1"/>
    <col min="3" max="3" width="9.23046875" customWidth="1"/>
    <col min="4" max="4" width="5.23046875" customWidth="1"/>
    <col min="5" max="5" width="3" customWidth="1"/>
    <col min="6" max="6" width="3.23046875" customWidth="1"/>
    <col min="8" max="8" width="9.69140625" customWidth="1"/>
    <col min="9" max="9" width="6.23046875" customWidth="1"/>
    <col min="10" max="11" width="8.84375" customWidth="1"/>
    <col min="13" max="13" width="14.69140625" customWidth="1"/>
    <col min="14" max="14" width="25.69140625" customWidth="1"/>
  </cols>
  <sheetData>
    <row r="1" spans="3:12" s="17" customFormat="1" x14ac:dyDescent="0.35">
      <c r="I1" s="74"/>
      <c r="J1" s="74"/>
      <c r="K1" s="4"/>
    </row>
    <row r="2" spans="3:12" s="17" customFormat="1" ht="14.25" customHeight="1" x14ac:dyDescent="0.65">
      <c r="D2" s="32"/>
      <c r="I2" s="74"/>
      <c r="J2" s="74"/>
      <c r="K2" s="4"/>
    </row>
    <row r="3" spans="3:12" s="17" customFormat="1" ht="30.5" x14ac:dyDescent="0.65">
      <c r="C3" s="32" t="s">
        <v>111</v>
      </c>
      <c r="H3" s="72">
        <v>-1</v>
      </c>
      <c r="I3" s="21" t="s">
        <v>8</v>
      </c>
      <c r="J3" s="21" t="s">
        <v>112</v>
      </c>
      <c r="K3" s="21"/>
      <c r="L3" s="4"/>
    </row>
    <row r="4" spans="3:12" s="17" customFormat="1" x14ac:dyDescent="0.35">
      <c r="H4" s="73"/>
      <c r="I4" s="21"/>
      <c r="J4" s="21"/>
      <c r="K4" s="74"/>
      <c r="L4" s="4"/>
    </row>
    <row r="5" spans="3:12" s="17" customFormat="1" x14ac:dyDescent="0.35">
      <c r="C5" s="147">
        <f>IF(AND(C19="",C26="", C33=""),-1,(C19*C20)+(C26*C27)+(C33*C34))</f>
        <v>-1</v>
      </c>
      <c r="D5" s="148"/>
      <c r="E5" s="148"/>
      <c r="F5" s="155"/>
      <c r="H5" s="72">
        <v>0</v>
      </c>
      <c r="I5" s="21" t="s">
        <v>8</v>
      </c>
      <c r="J5" s="21" t="s">
        <v>10</v>
      </c>
      <c r="K5" s="21"/>
      <c r="L5" s="4"/>
    </row>
    <row r="6" spans="3:12" s="17" customFormat="1" x14ac:dyDescent="0.35">
      <c r="C6" s="150"/>
      <c r="D6" s="151"/>
      <c r="E6" s="151"/>
      <c r="F6" s="156"/>
      <c r="H6" s="73"/>
      <c r="I6" s="21"/>
      <c r="J6" s="21"/>
      <c r="K6" s="74"/>
      <c r="L6" s="4"/>
    </row>
    <row r="7" spans="3:12" s="17" customFormat="1" ht="19.5" customHeight="1" x14ac:dyDescent="0.35">
      <c r="C7" s="51" t="s">
        <v>11</v>
      </c>
      <c r="F7" s="57">
        <v>100</v>
      </c>
      <c r="H7" s="72">
        <v>1</v>
      </c>
      <c r="I7" s="21" t="s">
        <v>8</v>
      </c>
      <c r="J7" s="21" t="s">
        <v>12</v>
      </c>
      <c r="K7" s="21"/>
      <c r="L7" s="4"/>
    </row>
    <row r="8" spans="3:12" s="17" customFormat="1" x14ac:dyDescent="0.35">
      <c r="F8" s="57">
        <f>25*C5+25</f>
        <v>0</v>
      </c>
      <c r="H8" s="73"/>
      <c r="I8" s="21"/>
      <c r="J8" s="21"/>
      <c r="K8" s="74"/>
      <c r="L8" s="4"/>
    </row>
    <row r="9" spans="3:12" s="17" customFormat="1" ht="21" customHeight="1" x14ac:dyDescent="0.35">
      <c r="F9" s="57">
        <f>F7-F8</f>
        <v>100</v>
      </c>
      <c r="H9" s="72">
        <v>2</v>
      </c>
      <c r="I9" s="21" t="s">
        <v>8</v>
      </c>
      <c r="J9" s="21" t="s">
        <v>113</v>
      </c>
      <c r="K9" s="21"/>
      <c r="L9" s="4"/>
    </row>
    <row r="10" spans="3:12" s="17" customFormat="1" x14ac:dyDescent="0.35">
      <c r="L10" s="4"/>
    </row>
    <row r="11" spans="3:12" s="27" customFormat="1" ht="20.25" customHeight="1" x14ac:dyDescent="0.35">
      <c r="H11" s="91">
        <v>3</v>
      </c>
      <c r="I11" s="75" t="s">
        <v>8</v>
      </c>
      <c r="J11" s="75" t="s">
        <v>14</v>
      </c>
      <c r="K11" s="81"/>
    </row>
    <row r="12" spans="3:12" s="27" customFormat="1" x14ac:dyDescent="0.35">
      <c r="C12" s="82"/>
      <c r="H12"/>
      <c r="I12"/>
      <c r="J12" s="4"/>
      <c r="K12" s="4" t="s">
        <v>86</v>
      </c>
      <c r="L12" s="4" t="e">
        <f>0.4*(('Om verktøyet'!B30+'Om verktøyet'!B31)/SUM('Om verktøyet'!B29:B31))</f>
        <v>#DIV/0!</v>
      </c>
    </row>
    <row r="13" spans="3:12" s="27" customFormat="1" x14ac:dyDescent="0.35">
      <c r="H13"/>
      <c r="I13"/>
    </row>
    <row r="14" spans="3:12" s="17" customFormat="1" x14ac:dyDescent="0.35"/>
    <row r="15" spans="3:12" s="17" customFormat="1" x14ac:dyDescent="0.35"/>
    <row r="16" spans="3:12" s="17" customFormat="1" ht="28.15" customHeight="1" x14ac:dyDescent="0.35"/>
    <row r="17" spans="1:20" ht="15.5" x14ac:dyDescent="0.35">
      <c r="C17" s="15"/>
      <c r="E17" s="78" t="s">
        <v>114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x14ac:dyDescent="0.35">
      <c r="E18" s="17" t="s">
        <v>115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20" s="79" customFormat="1" ht="15" customHeight="1" x14ac:dyDescent="0.35">
      <c r="C19" s="118"/>
      <c r="E19" s="115" t="s">
        <v>4</v>
      </c>
      <c r="I19" s="119"/>
      <c r="K19" s="107"/>
      <c r="L19" s="107"/>
      <c r="M19" s="120"/>
      <c r="N19" s="107"/>
      <c r="O19" s="107"/>
    </row>
    <row r="20" spans="1:20" x14ac:dyDescent="0.35">
      <c r="C20" s="3">
        <f>IF('Om verktøyet'!$B$48=0,0.4,'Om verktøyet'!H29*0.8)</f>
        <v>0.4</v>
      </c>
      <c r="E20" s="17"/>
      <c r="F20" s="52">
        <v>-1</v>
      </c>
      <c r="G20" s="22" t="s">
        <v>8</v>
      </c>
      <c r="H20" s="49" t="s">
        <v>116</v>
      </c>
      <c r="I20" s="17"/>
      <c r="J20" s="17"/>
      <c r="K20" s="17"/>
      <c r="L20" s="17"/>
      <c r="M20" s="19"/>
      <c r="N20" s="17"/>
      <c r="O20" s="17"/>
    </row>
    <row r="21" spans="1:20" x14ac:dyDescent="0.35">
      <c r="E21" s="17"/>
      <c r="F21" s="53">
        <v>0</v>
      </c>
      <c r="G21" s="22" t="s">
        <v>8</v>
      </c>
      <c r="H21" s="49" t="s">
        <v>117</v>
      </c>
      <c r="I21" s="17"/>
      <c r="J21" s="17"/>
      <c r="K21" s="17"/>
      <c r="L21" s="17"/>
      <c r="M21" s="19"/>
      <c r="N21" s="48"/>
      <c r="O21" s="17"/>
    </row>
    <row r="22" spans="1:20" x14ac:dyDescent="0.35">
      <c r="E22" s="17"/>
      <c r="F22" s="54">
        <v>1</v>
      </c>
      <c r="G22" s="22" t="s">
        <v>8</v>
      </c>
      <c r="H22" s="49" t="s">
        <v>118</v>
      </c>
      <c r="I22" s="17"/>
      <c r="J22" s="17"/>
      <c r="K22" s="17"/>
      <c r="L22" s="17"/>
      <c r="M22" s="19"/>
      <c r="N22" s="46"/>
    </row>
    <row r="23" spans="1:20" x14ac:dyDescent="0.35">
      <c r="E23" s="17"/>
      <c r="F23" s="55">
        <v>2</v>
      </c>
      <c r="G23" s="22" t="s">
        <v>8</v>
      </c>
      <c r="H23" s="49" t="s">
        <v>119</v>
      </c>
      <c r="I23" s="17"/>
      <c r="J23" s="17"/>
      <c r="K23" s="17"/>
      <c r="L23" s="17"/>
      <c r="M23" s="19"/>
      <c r="N23" s="46"/>
    </row>
    <row r="24" spans="1:20" x14ac:dyDescent="0.35">
      <c r="E24" s="17"/>
      <c r="F24" s="56">
        <v>3</v>
      </c>
      <c r="G24" s="22" t="s">
        <v>8</v>
      </c>
      <c r="H24" s="49" t="s">
        <v>120</v>
      </c>
      <c r="I24" s="17"/>
      <c r="J24" s="17"/>
      <c r="K24" s="17"/>
      <c r="L24" s="17"/>
      <c r="M24" s="19"/>
      <c r="N24" s="46"/>
    </row>
    <row r="25" spans="1:20" ht="19.149999999999999" customHeight="1" x14ac:dyDescent="0.35">
      <c r="E25" s="77" t="s">
        <v>121</v>
      </c>
      <c r="F25" s="23"/>
      <c r="G25" s="22"/>
      <c r="H25" s="21"/>
      <c r="I25" s="17"/>
      <c r="J25" s="17"/>
      <c r="K25" s="17"/>
      <c r="L25" s="17"/>
      <c r="M25" s="19"/>
      <c r="N25" s="17"/>
      <c r="O25" s="17"/>
    </row>
    <row r="26" spans="1:20" x14ac:dyDescent="0.35">
      <c r="A26" s="46"/>
      <c r="C26" s="31"/>
      <c r="E26" s="40" t="s">
        <v>86</v>
      </c>
      <c r="F26" s="17"/>
      <c r="G26" s="17"/>
      <c r="I26" s="17"/>
      <c r="J26" s="17"/>
      <c r="K26" s="17"/>
      <c r="L26" s="17"/>
      <c r="M26" s="19"/>
      <c r="N26" s="17"/>
      <c r="O26" s="17"/>
    </row>
    <row r="27" spans="1:20" x14ac:dyDescent="0.35">
      <c r="C27" s="3">
        <f>IF('Om verktøyet'!$B$48=0,0.4,'Om verktøyet'!H30*0.8)</f>
        <v>0.4</v>
      </c>
      <c r="E27" s="17"/>
      <c r="F27" s="62">
        <v>-1</v>
      </c>
      <c r="G27" s="22" t="s">
        <v>8</v>
      </c>
      <c r="H27" s="49" t="s">
        <v>122</v>
      </c>
      <c r="I27" s="17"/>
      <c r="J27" s="17"/>
      <c r="K27" s="17"/>
      <c r="L27" s="17"/>
      <c r="M27" s="19"/>
      <c r="N27" s="46"/>
      <c r="O27" s="17"/>
    </row>
    <row r="28" spans="1:20" x14ac:dyDescent="0.35">
      <c r="E28" s="17"/>
      <c r="F28" s="66">
        <v>0</v>
      </c>
      <c r="G28" s="22" t="s">
        <v>8</v>
      </c>
      <c r="H28" s="49" t="s">
        <v>123</v>
      </c>
      <c r="I28" s="17"/>
      <c r="J28" s="17"/>
      <c r="K28" s="17"/>
      <c r="L28" s="17"/>
      <c r="M28" s="19"/>
      <c r="N28" s="17"/>
      <c r="O28" s="17"/>
    </row>
    <row r="29" spans="1:20" x14ac:dyDescent="0.35">
      <c r="E29" s="17"/>
      <c r="F29" s="63">
        <v>1</v>
      </c>
      <c r="G29" s="22" t="s">
        <v>8</v>
      </c>
      <c r="H29" s="49" t="s">
        <v>124</v>
      </c>
      <c r="I29" s="17"/>
      <c r="J29" s="17"/>
      <c r="K29" s="17"/>
      <c r="L29" s="17"/>
      <c r="M29" s="19"/>
      <c r="N29" s="17"/>
      <c r="O29" s="17"/>
    </row>
    <row r="30" spans="1:20" x14ac:dyDescent="0.35">
      <c r="C30" s="3"/>
      <c r="E30" s="17"/>
      <c r="F30" s="65">
        <v>2</v>
      </c>
      <c r="G30" s="22" t="s">
        <v>8</v>
      </c>
      <c r="H30" s="49" t="s">
        <v>125</v>
      </c>
      <c r="I30" s="17"/>
      <c r="J30" s="17"/>
      <c r="K30" s="17"/>
      <c r="L30" s="17"/>
      <c r="M30" s="19"/>
      <c r="N30" s="17"/>
      <c r="O30" s="17"/>
    </row>
    <row r="31" spans="1:20" x14ac:dyDescent="0.35">
      <c r="E31" s="17"/>
      <c r="F31" s="64">
        <v>3</v>
      </c>
      <c r="G31" s="22" t="s">
        <v>8</v>
      </c>
      <c r="H31" s="49" t="s">
        <v>126</v>
      </c>
      <c r="I31" s="17"/>
      <c r="J31" s="17"/>
      <c r="K31" s="17"/>
      <c r="L31" s="17"/>
      <c r="M31" s="17"/>
      <c r="N31" s="17"/>
      <c r="O31" s="17"/>
    </row>
    <row r="32" spans="1:20" x14ac:dyDescent="0.35">
      <c r="E32" s="17"/>
      <c r="F32" s="23"/>
      <c r="G32" s="22"/>
      <c r="H32" s="21"/>
      <c r="I32" s="17"/>
      <c r="J32" s="17"/>
      <c r="K32" s="17"/>
      <c r="L32" s="17"/>
      <c r="M32" s="17"/>
      <c r="N32" s="17"/>
      <c r="O32" s="17"/>
    </row>
    <row r="33" spans="3:15" x14ac:dyDescent="0.35">
      <c r="C33" s="31"/>
      <c r="E33" s="20" t="s">
        <v>127</v>
      </c>
      <c r="F33" s="17"/>
      <c r="G33" s="17"/>
      <c r="H33" s="17"/>
      <c r="I33" s="17"/>
      <c r="J33" s="17"/>
      <c r="K33" s="17"/>
      <c r="L33" s="17"/>
    </row>
    <row r="34" spans="3:15" x14ac:dyDescent="0.35">
      <c r="C34" s="3">
        <v>0.2</v>
      </c>
      <c r="E34" s="17" t="s">
        <v>128</v>
      </c>
      <c r="F34" s="17"/>
      <c r="G34" s="17"/>
      <c r="H34" s="17"/>
      <c r="I34" s="17"/>
      <c r="J34" s="17"/>
      <c r="K34" s="17"/>
      <c r="L34" s="17"/>
    </row>
    <row r="35" spans="3:15" x14ac:dyDescent="0.35">
      <c r="C35" s="8"/>
      <c r="E35" s="17"/>
      <c r="F35" s="52">
        <v>-1</v>
      </c>
      <c r="G35" s="22" t="s">
        <v>8</v>
      </c>
      <c r="H35" s="49" t="s">
        <v>129</v>
      </c>
      <c r="I35" s="17"/>
      <c r="J35" s="17"/>
      <c r="K35" s="17"/>
      <c r="L35" s="17"/>
    </row>
    <row r="36" spans="3:15" x14ac:dyDescent="0.35">
      <c r="C36" s="1"/>
      <c r="E36" s="17"/>
      <c r="F36" s="53">
        <v>0</v>
      </c>
      <c r="G36" s="22" t="s">
        <v>8</v>
      </c>
      <c r="H36" s="49" t="s">
        <v>130</v>
      </c>
      <c r="I36" s="17"/>
      <c r="J36" s="17"/>
      <c r="K36" s="17"/>
      <c r="L36" s="17"/>
    </row>
    <row r="37" spans="3:15" x14ac:dyDescent="0.35">
      <c r="C37" s="1"/>
      <c r="E37" s="17"/>
      <c r="F37" s="54">
        <v>1</v>
      </c>
      <c r="G37" s="22" t="s">
        <v>8</v>
      </c>
      <c r="H37" s="49" t="s">
        <v>131</v>
      </c>
      <c r="I37" s="17"/>
      <c r="J37" s="17"/>
      <c r="K37" s="17"/>
      <c r="L37" s="17"/>
    </row>
    <row r="38" spans="3:15" x14ac:dyDescent="0.35">
      <c r="C38" s="1"/>
      <c r="E38" s="17"/>
      <c r="F38" s="55">
        <v>2</v>
      </c>
      <c r="G38" s="22" t="s">
        <v>8</v>
      </c>
      <c r="H38" s="49" t="s">
        <v>132</v>
      </c>
      <c r="I38" s="17"/>
      <c r="J38" s="17"/>
      <c r="K38" s="17"/>
      <c r="L38" s="17"/>
    </row>
    <row r="39" spans="3:15" x14ac:dyDescent="0.35">
      <c r="E39" s="17"/>
      <c r="F39" s="56">
        <v>3</v>
      </c>
      <c r="G39" s="22" t="s">
        <v>8</v>
      </c>
      <c r="H39" s="49" t="s">
        <v>133</v>
      </c>
      <c r="I39" s="17"/>
      <c r="J39" s="17"/>
      <c r="K39" s="17"/>
      <c r="L39" s="17"/>
    </row>
    <row r="40" spans="3:15" x14ac:dyDescent="0.35">
      <c r="E40" s="17"/>
      <c r="F40" s="17"/>
      <c r="G40" s="17"/>
      <c r="H40" s="17"/>
      <c r="I40" s="17"/>
      <c r="J40" s="17"/>
      <c r="K40" s="17"/>
      <c r="L40" s="17"/>
    </row>
    <row r="41" spans="3:15" x14ac:dyDescent="0.35">
      <c r="M41" s="17"/>
      <c r="N41" s="17"/>
      <c r="O41" s="17"/>
    </row>
    <row r="42" spans="3:15" x14ac:dyDescent="0.35">
      <c r="M42" s="17"/>
      <c r="N42" s="17"/>
      <c r="O42" s="17"/>
    </row>
    <row r="43" spans="3:15" x14ac:dyDescent="0.35">
      <c r="M43" s="17"/>
      <c r="N43" s="17"/>
      <c r="O43" s="17"/>
    </row>
    <row r="44" spans="3:15" x14ac:dyDescent="0.35">
      <c r="M44" s="17"/>
      <c r="N44" s="17"/>
      <c r="O44" s="17"/>
    </row>
    <row r="45" spans="3:15" x14ac:dyDescent="0.35">
      <c r="M45" s="17"/>
      <c r="N45" s="17"/>
      <c r="O45" s="17"/>
    </row>
    <row r="46" spans="3:15" x14ac:dyDescent="0.35">
      <c r="M46" s="17"/>
      <c r="N46" s="17"/>
      <c r="O46" s="17"/>
    </row>
    <row r="47" spans="3:15" x14ac:dyDescent="0.35">
      <c r="M47" s="17"/>
      <c r="N47" s="17"/>
      <c r="O47" s="17"/>
    </row>
    <row r="48" spans="3:15" x14ac:dyDescent="0.35">
      <c r="M48" s="17"/>
      <c r="N48" s="17"/>
      <c r="O48" s="17"/>
    </row>
  </sheetData>
  <sheetProtection sheet="1" objects="1" selectLockedCells="1"/>
  <mergeCells count="1">
    <mergeCell ref="C5:F6"/>
  </mergeCells>
  <phoneticPr fontId="21" type="noConversion"/>
  <conditionalFormatting sqref="C5">
    <cfRule type="colorScale" priority="13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C19">
    <cfRule type="containsBlanks" dxfId="20" priority="1" stopIfTrue="1">
      <formula>LEN(TRIM(C19))=0</formula>
    </cfRule>
    <cfRule type="cellIs" dxfId="19" priority="2" operator="equal">
      <formula>3</formula>
    </cfRule>
    <cfRule type="cellIs" dxfId="18" priority="3" operator="equal">
      <formula>2</formula>
    </cfRule>
    <cfRule type="cellIs" dxfId="17" priority="4" operator="equal">
      <formula>1</formula>
    </cfRule>
    <cfRule type="cellIs" dxfId="16" priority="5" operator="equal">
      <formula>0</formula>
    </cfRule>
    <cfRule type="cellIs" dxfId="15" priority="6" operator="equal">
      <formula>-1</formula>
    </cfRule>
  </conditionalFormatting>
  <conditionalFormatting sqref="C26">
    <cfRule type="containsBlanks" dxfId="13" priority="31" stopIfTrue="1">
      <formula>LEN(TRIM(C26))=0</formula>
    </cfRule>
    <cfRule type="cellIs" dxfId="12" priority="32" operator="equal">
      <formula>3</formula>
    </cfRule>
    <cfRule type="cellIs" dxfId="11" priority="33" operator="equal">
      <formula>2</formula>
    </cfRule>
    <cfRule type="cellIs" dxfId="10" priority="34" operator="equal">
      <formula>1</formula>
    </cfRule>
    <cfRule type="cellIs" dxfId="9" priority="35" operator="equal">
      <formula>0</formula>
    </cfRule>
    <cfRule type="cellIs" dxfId="8" priority="36" operator="equal">
      <formula>-1</formula>
    </cfRule>
  </conditionalFormatting>
  <conditionalFormatting sqref="C33">
    <cfRule type="containsBlanks" dxfId="7" priority="7" stopIfTrue="1">
      <formula>LEN(TRIM(C33))=0</formula>
    </cfRule>
    <cfRule type="cellIs" dxfId="6" priority="8" operator="equal">
      <formula>3</formula>
    </cfRule>
    <cfRule type="cellIs" dxfId="5" priority="9" operator="equal">
      <formula>2</formula>
    </cfRule>
    <cfRule type="cellIs" dxfId="4" priority="10" operator="equal">
      <formula>1</formula>
    </cfRule>
    <cfRule type="cellIs" dxfId="3" priority="11" operator="equal">
      <formula>0</formula>
    </cfRule>
    <cfRule type="cellIs" dxfId="2" priority="12" operator="equal">
      <formula>-1</formula>
    </cfRule>
  </conditionalFormatting>
  <dataValidations count="5">
    <dataValidation type="list" showInputMessage="1" showErrorMessage="1" promptTitle="Velg bygningstype" sqref="M19" xr:uid="{00000000-0002-0000-0300-000001000000}">
      <formula1>J12:J13</formula1>
    </dataValidation>
    <dataValidation type="list" showInputMessage="1" showErrorMessage="1" promptTitle="Velg bygningstype" sqref="E26" xr:uid="{00000000-0002-0000-0300-000002000000}">
      <formula1>J18:J18</formula1>
    </dataValidation>
    <dataValidation type="list" allowBlank="1" showInputMessage="1" showErrorMessage="1" sqref="C33" xr:uid="{00000000-0002-0000-0300-000000000000}">
      <formula1>$F$35:$F$39</formula1>
    </dataValidation>
    <dataValidation type="list" allowBlank="1" showInputMessage="1" showErrorMessage="1" sqref="C19" xr:uid="{B29AD932-8F5F-42CD-9EC9-36E9B09731DC}">
      <formula1>$F$20:$F$24</formula1>
    </dataValidation>
    <dataValidation type="list" allowBlank="1" showInputMessage="1" showErrorMessage="1" sqref="C26" xr:uid="{C7DF3FFD-C42B-4EB1-8C7D-E8601BD3CBED}">
      <formula1>$F$27:$F$31</formula1>
    </dataValidation>
  </dataValidations>
  <pageMargins left="0.7" right="0.7" top="0.75" bottom="0.75" header="0.3" footer="0.3"/>
  <pageSetup paperSize="9" orientation="portrait" r:id="rId1"/>
  <headerFooter>
    <oddFooter>&amp;L_x000D_&amp;1#&amp;"Calibri"&amp;8&amp;K000000 Klasse: Åpen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stopIfTrue="1" id="{D80D8626-06EC-44B4-BE85-921B00DBD66E}">
            <xm:f>('Om verktøyet'!$B$30)=0</xm:f>
            <x14:dxf>
              <fill>
                <patternFill>
                  <bgColor theme="0" tint="-4.9989318521683403E-2"/>
                </patternFill>
              </fill>
              <border>
                <left style="thin">
                  <color theme="0" tint="-0.24994659260841701"/>
                </left>
                <right style="thin">
                  <color theme="0" tint="-0.24994659260841701"/>
                </right>
                <top style="thin">
                  <color theme="0" tint="-0.24994659260841701"/>
                </top>
                <bottom style="thin">
                  <color theme="0" tint="-0.24994659260841701"/>
                </bottom>
                <vertical/>
                <horizontal/>
              </border>
            </x14:dxf>
          </x14:cfRule>
          <xm:sqref>C26</xm:sqref>
        </x14:conditionalFormatting>
        <x14:conditionalFormatting xmlns:xm="http://schemas.microsoft.com/office/excel/2006/main">
          <x14:cfRule type="expression" priority="24" id="{AB36746C-C551-4B45-8F1C-80016FF08876}">
            <xm:f>'Om verktøyet'!$B$29=0</xm:f>
            <x14:dxf>
              <font>
                <color theme="0" tint="-0.34998626667073579"/>
              </font>
            </x14:dxf>
          </x14:cfRule>
          <xm:sqref>E19:N19 I20:N20 E20:E24 I21:M23 N22:N24 I24:N24</xm:sqref>
        </x14:conditionalFormatting>
        <x14:conditionalFormatting xmlns:xm="http://schemas.microsoft.com/office/excel/2006/main">
          <x14:cfRule type="expression" priority="22" id="{6A386161-5950-4508-B163-F96F997D2207}">
            <xm:f>('Om verktøyet'!$B$30+'Om verktøyet'!$B$31)=0</xm:f>
            <x14:dxf>
              <font>
                <color theme="0" tint="-0.34998626667073579"/>
              </font>
            </x14:dxf>
          </x14:cfRule>
          <xm:sqref>E26:N31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A74"/>
  <sheetViews>
    <sheetView showGridLines="0" topLeftCell="J1" zoomScale="55" zoomScaleNormal="70" workbookViewId="0">
      <selection activeCell="S22" sqref="S22:S23"/>
    </sheetView>
  </sheetViews>
  <sheetFormatPr baseColWidth="10" defaultColWidth="8.84375" defaultRowHeight="14.5" x14ac:dyDescent="0.35"/>
  <cols>
    <col min="3" max="3" width="10.69140625" customWidth="1"/>
    <col min="4" max="4" width="6" customWidth="1"/>
    <col min="5" max="5" width="5.07421875" customWidth="1"/>
    <col min="6" max="6" width="9.23046875" style="100" customWidth="1"/>
    <col min="7" max="7" width="5" customWidth="1"/>
    <col min="8" max="8" width="6.23046875" customWidth="1"/>
    <col min="10" max="10" width="34.69140625" customWidth="1"/>
    <col min="11" max="11" width="28.69140625" customWidth="1"/>
    <col min="12" max="12" width="6.23046875" customWidth="1"/>
    <col min="13" max="13" width="11.23046875" customWidth="1"/>
    <col min="14" max="14" width="9" bestFit="1" customWidth="1"/>
    <col min="15" max="15" width="34.4609375" customWidth="1"/>
    <col min="16" max="16" width="6.23046875" customWidth="1"/>
    <col min="17" max="17" width="6.4609375" customWidth="1"/>
    <col min="18" max="18" width="9" bestFit="1" customWidth="1"/>
    <col min="19" max="19" width="38.69140625" customWidth="1"/>
    <col min="20" max="20" width="6.23046875" customWidth="1"/>
    <col min="25" max="25" width="9.4609375" bestFit="1" customWidth="1"/>
  </cols>
  <sheetData>
    <row r="2" spans="2:27" x14ac:dyDescent="0.35">
      <c r="P2" s="4"/>
      <c r="Q2" s="4"/>
    </row>
    <row r="3" spans="2:27" ht="43" x14ac:dyDescent="0.9">
      <c r="B3" s="85" t="s">
        <v>134</v>
      </c>
      <c r="P3" s="4" t="s">
        <v>135</v>
      </c>
      <c r="Q3" s="71">
        <f>O9+1</f>
        <v>0</v>
      </c>
    </row>
    <row r="4" spans="2:27" x14ac:dyDescent="0.35">
      <c r="P4" s="4" t="s">
        <v>136</v>
      </c>
      <c r="Q4" s="71">
        <f>S9+1</f>
        <v>0</v>
      </c>
    </row>
    <row r="5" spans="2:27" x14ac:dyDescent="0.35">
      <c r="P5" s="4" t="s">
        <v>111</v>
      </c>
      <c r="Q5" s="71">
        <f>O22+1</f>
        <v>0</v>
      </c>
    </row>
    <row r="6" spans="2:27" x14ac:dyDescent="0.35">
      <c r="P6" s="4" t="s">
        <v>137</v>
      </c>
      <c r="Q6" s="71">
        <f>S22+1</f>
        <v>0</v>
      </c>
    </row>
    <row r="7" spans="2:27" x14ac:dyDescent="0.35">
      <c r="E7">
        <v>-1</v>
      </c>
      <c r="F7" s="101" t="s">
        <v>8</v>
      </c>
    </row>
    <row r="8" spans="2:27" ht="42" customHeight="1" x14ac:dyDescent="0.35">
      <c r="F8" s="102"/>
      <c r="N8" s="14"/>
      <c r="O8" s="93" t="str">
        <f>Mobilitet!C3</f>
        <v>Mobilitet</v>
      </c>
      <c r="P8" s="5"/>
      <c r="R8" s="14"/>
      <c r="S8" s="93" t="str">
        <f>Arealbruk!C3</f>
        <v>Arealbruk</v>
      </c>
      <c r="T8" s="5"/>
    </row>
    <row r="9" spans="2:27" ht="15" customHeight="1" x14ac:dyDescent="0.35">
      <c r="E9">
        <v>0</v>
      </c>
      <c r="F9" s="100" t="s">
        <v>8</v>
      </c>
      <c r="N9" s="10"/>
      <c r="O9" s="158">
        <f>Mobilitet!C5</f>
        <v>-1</v>
      </c>
      <c r="P9" s="9"/>
      <c r="R9" s="10"/>
      <c r="S9" s="158">
        <f>Arealbruk!C5</f>
        <v>-1</v>
      </c>
      <c r="T9" s="9"/>
    </row>
    <row r="10" spans="2:27" x14ac:dyDescent="0.35">
      <c r="F10" s="102"/>
      <c r="N10" s="10"/>
      <c r="O10" s="159"/>
      <c r="P10" s="9"/>
      <c r="R10" s="10"/>
      <c r="S10" s="159"/>
      <c r="T10" s="9"/>
      <c r="Y10" s="26"/>
      <c r="Z10" s="26"/>
      <c r="AA10" s="26"/>
    </row>
    <row r="11" spans="2:27" x14ac:dyDescent="0.35">
      <c r="B11" s="25"/>
      <c r="F11" s="102"/>
      <c r="N11" s="10"/>
      <c r="O11" s="15">
        <v>0.3</v>
      </c>
      <c r="P11" s="9"/>
      <c r="R11" s="10"/>
      <c r="S11" s="15">
        <v>0.2</v>
      </c>
      <c r="T11" s="9"/>
      <c r="Y11" s="29">
        <v>4.5</v>
      </c>
      <c r="Z11" s="30" t="s">
        <v>138</v>
      </c>
      <c r="AA11" s="30"/>
    </row>
    <row r="12" spans="2:27" x14ac:dyDescent="0.35">
      <c r="F12" s="102"/>
      <c r="N12" s="16">
        <f>Mobilitet!C17</f>
        <v>0</v>
      </c>
      <c r="O12" t="str">
        <f>Mobilitet!E17</f>
        <v>Kompakt byutvikling</v>
      </c>
      <c r="P12" s="24">
        <f>Mobilitet!C18</f>
        <v>0.3</v>
      </c>
      <c r="R12" s="16">
        <f>Arealbruk!C17</f>
        <v>0</v>
      </c>
      <c r="S12" t="str">
        <f>Arealbruk!E17</f>
        <v>Eksisterende karbonlager i natur</v>
      </c>
      <c r="T12" s="24">
        <f>Arealbruk!C18</f>
        <v>0.55000000000000004</v>
      </c>
      <c r="Y12" s="29">
        <f>B31</f>
        <v>-1</v>
      </c>
      <c r="Z12" s="30" t="s">
        <v>139</v>
      </c>
      <c r="AA12" s="30"/>
    </row>
    <row r="13" spans="2:27" x14ac:dyDescent="0.35">
      <c r="E13">
        <v>1</v>
      </c>
      <c r="F13" s="100" t="s">
        <v>8</v>
      </c>
      <c r="N13" s="16">
        <f>Mobilitet!C25</f>
        <v>0</v>
      </c>
      <c r="O13" t="str">
        <f>Mobilitet!E25</f>
        <v>Tilgang til service- og rekreasjonstilbud</v>
      </c>
      <c r="P13" s="24">
        <f>Mobilitet!C26</f>
        <v>0.15</v>
      </c>
      <c r="R13" s="16">
        <f>Arealbruk!C25</f>
        <v>0</v>
      </c>
      <c r="S13" t="str">
        <f>Arealbruk!E25</f>
        <v>Etablering av vegetasjon som binder karbon</v>
      </c>
      <c r="T13" s="24">
        <f>Arealbruk!C26</f>
        <v>0.3</v>
      </c>
      <c r="Y13" s="29">
        <f>Y11-B31</f>
        <v>5.5</v>
      </c>
      <c r="Z13" s="30" t="s">
        <v>140</v>
      </c>
      <c r="AA13" s="30"/>
    </row>
    <row r="14" spans="2:27" x14ac:dyDescent="0.35">
      <c r="F14" s="102"/>
      <c r="N14" s="16">
        <f>Mobilitet!C33</f>
        <v>0</v>
      </c>
      <c r="O14" t="str">
        <f>Mobilitet!E33</f>
        <v>Gangvennlig utforming</v>
      </c>
      <c r="P14" s="24">
        <f>Mobilitet!C34</f>
        <v>0.15</v>
      </c>
      <c r="R14" s="16">
        <f>Arealbruk!C33</f>
        <v>0</v>
      </c>
      <c r="S14" t="str">
        <f>Arealbruk!E33</f>
        <v>Massehåndtering</v>
      </c>
      <c r="T14" s="24">
        <f>Arealbruk!C34</f>
        <v>0.15</v>
      </c>
      <c r="Y14" s="29"/>
      <c r="Z14" s="30"/>
      <c r="AA14" s="30"/>
    </row>
    <row r="15" spans="2:27" x14ac:dyDescent="0.35">
      <c r="F15" s="102"/>
      <c r="N15" s="16">
        <f>Mobilitet!C41</f>
        <v>0</v>
      </c>
      <c r="O15" t="str">
        <f>Mobilitet!E41</f>
        <v>Sykkelvennlig utforming</v>
      </c>
      <c r="P15" s="24">
        <f>Mobilitet!C42</f>
        <v>0.15</v>
      </c>
      <c r="R15" s="10"/>
      <c r="T15" s="9"/>
      <c r="Y15" s="30"/>
      <c r="Z15" s="30"/>
      <c r="AA15" s="30"/>
    </row>
    <row r="16" spans="2:27" x14ac:dyDescent="0.35">
      <c r="F16" s="102"/>
      <c r="N16" s="16">
        <f>Mobilitet!C49</f>
        <v>0</v>
      </c>
      <c r="O16" t="str">
        <f>Mobilitet!E49</f>
        <v>Bilrestriktive tiltak</v>
      </c>
      <c r="P16" s="24">
        <f>Mobilitet!C50</f>
        <v>0.25</v>
      </c>
      <c r="R16" s="10"/>
      <c r="T16" s="9"/>
      <c r="Y16" s="4"/>
      <c r="Z16" s="4"/>
      <c r="AA16" s="4"/>
    </row>
    <row r="17" spans="1:20" x14ac:dyDescent="0.35">
      <c r="E17">
        <v>2</v>
      </c>
      <c r="F17" s="100" t="s">
        <v>8</v>
      </c>
      <c r="N17" s="16"/>
      <c r="P17" s="24"/>
      <c r="R17" s="10"/>
      <c r="T17" s="9"/>
    </row>
    <row r="18" spans="1:20" x14ac:dyDescent="0.35">
      <c r="F18" s="102"/>
      <c r="N18" s="11"/>
      <c r="O18" s="6"/>
      <c r="P18" s="7"/>
      <c r="R18" s="11"/>
      <c r="S18" s="6"/>
      <c r="T18" s="7"/>
    </row>
    <row r="19" spans="1:20" ht="15.75" customHeight="1" x14ac:dyDescent="0.35">
      <c r="F19" s="102"/>
    </row>
    <row r="20" spans="1:20" ht="15.75" customHeight="1" x14ac:dyDescent="0.35">
      <c r="F20" s="102"/>
    </row>
    <row r="21" spans="1:20" ht="36.75" customHeight="1" x14ac:dyDescent="0.35">
      <c r="E21" s="105">
        <v>3</v>
      </c>
      <c r="F21" s="103" t="s">
        <v>8</v>
      </c>
      <c r="N21" s="14"/>
      <c r="O21" s="93" t="str">
        <f>Energi!C3</f>
        <v>Energi</v>
      </c>
      <c r="P21" s="5"/>
      <c r="R21" s="14"/>
      <c r="S21" s="93" t="str">
        <f>Materialer!C3</f>
        <v>Materialer</v>
      </c>
      <c r="T21" s="5"/>
    </row>
    <row r="22" spans="1:20" ht="14.25" customHeight="1" x14ac:dyDescent="0.35">
      <c r="N22" s="10"/>
      <c r="O22" s="158">
        <f>Energi!C5</f>
        <v>-1</v>
      </c>
      <c r="P22" s="9"/>
      <c r="R22" s="10"/>
      <c r="S22" s="158">
        <f>Materialer!C5</f>
        <v>-1</v>
      </c>
      <c r="T22" s="9"/>
    </row>
    <row r="23" spans="1:20" ht="14.25" customHeight="1" x14ac:dyDescent="0.35">
      <c r="N23" s="10"/>
      <c r="O23" s="159"/>
      <c r="P23" s="9"/>
      <c r="R23" s="10"/>
      <c r="S23" s="159"/>
      <c r="T23" s="9"/>
    </row>
    <row r="24" spans="1:20" x14ac:dyDescent="0.35">
      <c r="N24" s="10"/>
      <c r="O24" s="15">
        <v>0.25</v>
      </c>
      <c r="P24" s="9"/>
      <c r="R24" s="10"/>
      <c r="S24" s="15">
        <v>0.25</v>
      </c>
      <c r="T24" s="9"/>
    </row>
    <row r="25" spans="1:20" x14ac:dyDescent="0.35">
      <c r="N25" s="16">
        <f>Energi!C19+Energi!C26</f>
        <v>0</v>
      </c>
      <c r="O25" t="str">
        <f>Energi!E17</f>
        <v>Energiytelser i driftsfase av bygg</v>
      </c>
      <c r="P25" s="24">
        <f>Energi!C20+Energi!C27</f>
        <v>0.8</v>
      </c>
      <c r="R25" s="16">
        <f>Materialer!C17</f>
        <v>0</v>
      </c>
      <c r="S25" t="str">
        <f>Materialer!E17</f>
        <v>Lavutslipp materialbruk</v>
      </c>
      <c r="T25" s="24">
        <f>Materialer!C18</f>
        <v>0.6</v>
      </c>
    </row>
    <row r="26" spans="1:20" x14ac:dyDescent="0.35">
      <c r="N26" s="16">
        <f>Energi!C33</f>
        <v>0</v>
      </c>
      <c r="O26" t="str">
        <f>Energi!E33</f>
        <v>Utslippsfri bygge- og anleggsfase</v>
      </c>
      <c r="P26" s="24">
        <f>Energi!C34</f>
        <v>0.2</v>
      </c>
      <c r="R26" s="16">
        <f>Materialer!C25</f>
        <v>0</v>
      </c>
      <c r="S26" t="str">
        <f>Materialer!E25</f>
        <v xml:space="preserve">Ombruk av materialer </v>
      </c>
      <c r="T26" s="127">
        <f>Materialer!C26</f>
        <v>0.2</v>
      </c>
    </row>
    <row r="27" spans="1:20" x14ac:dyDescent="0.35">
      <c r="N27" s="16"/>
      <c r="P27" s="24"/>
      <c r="R27" s="16">
        <f>Materialer!C34</f>
        <v>0</v>
      </c>
      <c r="S27" t="str">
        <f>Materialer!E34</f>
        <v>Bevaring av eksisterende bygg</v>
      </c>
      <c r="T27" s="24">
        <f>Materialer!C35</f>
        <v>0</v>
      </c>
    </row>
    <row r="28" spans="1:20" x14ac:dyDescent="0.35">
      <c r="N28" s="10"/>
      <c r="P28" s="9"/>
      <c r="R28" s="16">
        <f>Materialer!C42</f>
        <v>0</v>
      </c>
      <c r="S28" t="str">
        <f>Materialer!E42</f>
        <v>Avfallsmengde i byggefase</v>
      </c>
      <c r="T28" s="24">
        <f>Materialer!C43</f>
        <v>0.1</v>
      </c>
    </row>
    <row r="29" spans="1:20" s="17" customFormat="1" ht="15" customHeight="1" x14ac:dyDescent="0.35">
      <c r="B29" s="160" t="s">
        <v>141</v>
      </c>
      <c r="C29" s="160"/>
      <c r="D29" s="160"/>
      <c r="E29" s="160"/>
      <c r="F29" s="160"/>
      <c r="G29" s="160"/>
      <c r="N29" s="67"/>
      <c r="O29" s="68"/>
      <c r="P29" s="69"/>
      <c r="R29" s="16">
        <f>Materialer!C50</f>
        <v>0</v>
      </c>
      <c r="S29" t="str">
        <f>Materialer!E50</f>
        <v>Fleksibile bygg i fremtiden</v>
      </c>
      <c r="T29" s="24">
        <f>Materialer!C51</f>
        <v>0.1</v>
      </c>
    </row>
    <row r="30" spans="1:20" s="17" customFormat="1" ht="15" customHeight="1" x14ac:dyDescent="0.35">
      <c r="A30" s="70"/>
      <c r="B30" s="160"/>
      <c r="C30" s="160"/>
      <c r="D30" s="160"/>
      <c r="E30" s="160"/>
      <c r="F30" s="160"/>
      <c r="G30" s="160"/>
      <c r="N30" s="4"/>
      <c r="O30" s="4"/>
      <c r="P30" s="4"/>
      <c r="Q30" s="4"/>
      <c r="R30" s="141"/>
      <c r="S30" s="142"/>
      <c r="T30" s="69"/>
    </row>
    <row r="31" spans="1:20" s="17" customFormat="1" x14ac:dyDescent="0.35">
      <c r="B31" s="147">
        <f>S9*S11+O9*O11+O22*O24+S22*S24</f>
        <v>-1</v>
      </c>
      <c r="C31" s="148"/>
      <c r="D31" s="148"/>
      <c r="E31" s="153"/>
      <c r="F31" s="92"/>
      <c r="N31" s="28" t="s">
        <v>142</v>
      </c>
      <c r="O31" s="28" t="s">
        <v>143</v>
      </c>
      <c r="P31" s="4"/>
      <c r="Q31" s="28" t="s">
        <v>144</v>
      </c>
      <c r="R31" s="4"/>
      <c r="S31" s="4"/>
    </row>
    <row r="32" spans="1:20" s="17" customFormat="1" ht="14.25" customHeight="1" x14ac:dyDescent="0.35">
      <c r="B32" s="150"/>
      <c r="C32" s="151"/>
      <c r="D32" s="151"/>
      <c r="E32" s="154"/>
      <c r="F32" s="92"/>
      <c r="N32" s="4" t="str">
        <f>S8</f>
        <v>Arealbruk</v>
      </c>
      <c r="O32" s="4" t="str">
        <f>S12</f>
        <v>Eksisterende karbonlager i natur</v>
      </c>
      <c r="P32" s="44">
        <f>T12*$S$11</f>
        <v>0.11000000000000001</v>
      </c>
      <c r="Q32" s="44" cm="1">
        <f t="array" ref="Q32:Q34">T12:T14</f>
        <v>0.55000000000000004</v>
      </c>
      <c r="R32" s="28" t="s">
        <v>145</v>
      </c>
      <c r="S32" s="28"/>
    </row>
    <row r="33" spans="4:19" s="17" customFormat="1" x14ac:dyDescent="0.35">
      <c r="D33" s="57">
        <v>100</v>
      </c>
      <c r="E33" s="57"/>
      <c r="F33" s="121"/>
      <c r="N33" s="4"/>
      <c r="O33" s="4" t="str">
        <f>S13</f>
        <v>Etablering av vegetasjon som binder karbon</v>
      </c>
      <c r="P33" s="44">
        <f>T13*$S$11</f>
        <v>0.06</v>
      </c>
      <c r="Q33" s="44">
        <v>0.3</v>
      </c>
      <c r="R33" s="45">
        <f>T12*R12*$S$11/$S$9</f>
        <v>0</v>
      </c>
      <c r="S33" s="4"/>
    </row>
    <row r="34" spans="4:19" s="17" customFormat="1" x14ac:dyDescent="0.35">
      <c r="D34" s="57">
        <f>25*B31+25</f>
        <v>0</v>
      </c>
      <c r="E34" s="57"/>
      <c r="F34" s="121"/>
      <c r="G34" s="157"/>
      <c r="N34" s="4"/>
      <c r="O34" s="4" t="str">
        <f>S14</f>
        <v>Massehåndtering</v>
      </c>
      <c r="P34" s="44">
        <f>T14*$S$11</f>
        <v>0.03</v>
      </c>
      <c r="Q34" s="44">
        <v>0.15</v>
      </c>
      <c r="R34" s="45">
        <f>T13*R13*$S$11/$S$9</f>
        <v>0</v>
      </c>
      <c r="S34" s="4"/>
    </row>
    <row r="35" spans="4:19" s="17" customFormat="1" x14ac:dyDescent="0.35">
      <c r="D35" s="57">
        <f>D33-D34</f>
        <v>100</v>
      </c>
      <c r="E35" s="57"/>
      <c r="F35" s="121"/>
      <c r="G35" s="157"/>
      <c r="N35" s="4" t="str">
        <f>O8</f>
        <v>Mobilitet</v>
      </c>
      <c r="O35" s="4" t="str">
        <f>O12</f>
        <v>Kompakt byutvikling</v>
      </c>
      <c r="P35" s="44">
        <f t="shared" ref="P35:P39" si="0">P12*$O$11</f>
        <v>0.09</v>
      </c>
      <c r="Q35" s="44">
        <f>P12</f>
        <v>0.3</v>
      </c>
      <c r="R35" s="45">
        <f>T14*R14*$S$11/$S$9</f>
        <v>0</v>
      </c>
      <c r="S35" s="4"/>
    </row>
    <row r="36" spans="4:19" s="17" customFormat="1" x14ac:dyDescent="0.35">
      <c r="D36" s="4"/>
      <c r="E36" s="4"/>
      <c r="F36" s="104"/>
      <c r="N36" s="4"/>
      <c r="O36" s="4" t="str">
        <f>O13</f>
        <v>Tilgang til service- og rekreasjonstilbud</v>
      </c>
      <c r="P36" s="44">
        <f t="shared" si="0"/>
        <v>4.4999999999999998E-2</v>
      </c>
      <c r="Q36" s="44">
        <f>P13</f>
        <v>0.15</v>
      </c>
      <c r="R36" s="45">
        <f>P12*N12*$O$11/$O$9</f>
        <v>0</v>
      </c>
      <c r="S36" s="4"/>
    </row>
    <row r="37" spans="4:19" s="17" customFormat="1" x14ac:dyDescent="0.35">
      <c r="D37" s="4"/>
      <c r="E37" s="4"/>
      <c r="F37" s="104"/>
      <c r="N37" s="4"/>
      <c r="O37" s="4" t="str">
        <f>O14</f>
        <v>Gangvennlig utforming</v>
      </c>
      <c r="P37" s="44">
        <f t="shared" si="0"/>
        <v>4.4999999999999998E-2</v>
      </c>
      <c r="Q37" s="44">
        <f>P14</f>
        <v>0.15</v>
      </c>
      <c r="R37" s="45">
        <f>P13*N13*$O$11/$O$9</f>
        <v>0</v>
      </c>
      <c r="S37" s="4"/>
    </row>
    <row r="38" spans="4:19" s="17" customFormat="1" x14ac:dyDescent="0.35">
      <c r="F38" s="104"/>
      <c r="N38" s="4"/>
      <c r="O38" s="4" t="str">
        <f>O15</f>
        <v>Sykkelvennlig utforming</v>
      </c>
      <c r="P38" s="44">
        <f t="shared" si="0"/>
        <v>4.4999999999999998E-2</v>
      </c>
      <c r="Q38" s="44">
        <f>P15</f>
        <v>0.15</v>
      </c>
      <c r="R38" s="45">
        <f>P14*N14*$O$11/$O$9</f>
        <v>0</v>
      </c>
      <c r="S38" s="4"/>
    </row>
    <row r="39" spans="4:19" s="17" customFormat="1" x14ac:dyDescent="0.35">
      <c r="F39" s="104"/>
      <c r="N39" s="4"/>
      <c r="O39" s="4" t="str">
        <f>O16</f>
        <v>Bilrestriktive tiltak</v>
      </c>
      <c r="P39" s="44">
        <f t="shared" si="0"/>
        <v>7.4999999999999997E-2</v>
      </c>
      <c r="Q39" s="44">
        <f>P16</f>
        <v>0.25</v>
      </c>
      <c r="R39" s="45">
        <f>P15*N15*$O$11/$O$9</f>
        <v>0</v>
      </c>
      <c r="S39" s="4"/>
    </row>
    <row r="40" spans="4:19" s="17" customFormat="1" x14ac:dyDescent="0.35">
      <c r="F40" s="104"/>
      <c r="N40" s="4" t="str">
        <f>O21</f>
        <v>Energi</v>
      </c>
      <c r="O40" s="4" t="str">
        <f>O25</f>
        <v>Energiytelser i driftsfase av bygg</v>
      </c>
      <c r="P40" s="44">
        <f>P25*$O$24</f>
        <v>0.2</v>
      </c>
      <c r="Q40" s="44" cm="1">
        <f t="array" ref="Q40:Q41">P25:P26</f>
        <v>0.8</v>
      </c>
      <c r="R40" s="45">
        <f>P16*N16*$O$11/$O$9</f>
        <v>0</v>
      </c>
      <c r="S40" s="4"/>
    </row>
    <row r="41" spans="4:19" s="17" customFormat="1" x14ac:dyDescent="0.35">
      <c r="F41" s="104"/>
      <c r="N41" s="4"/>
      <c r="O41" s="4" t="str">
        <f>O26</f>
        <v>Utslippsfri bygge- og anleggsfase</v>
      </c>
      <c r="P41" s="44">
        <f>P26*$O$24</f>
        <v>0.05</v>
      </c>
      <c r="Q41" s="44">
        <v>0.2</v>
      </c>
      <c r="R41" s="45">
        <f>P25*N25*$O$24/$O$22</f>
        <v>0</v>
      </c>
      <c r="S41" s="4"/>
    </row>
    <row r="42" spans="4:19" s="17" customFormat="1" x14ac:dyDescent="0.35">
      <c r="F42" s="104"/>
      <c r="N42" s="4" t="str">
        <f>S21</f>
        <v>Materialer</v>
      </c>
      <c r="O42" s="4" t="str">
        <f>S25</f>
        <v>Lavutslipp materialbruk</v>
      </c>
      <c r="P42" s="44">
        <f>T25*$S$24</f>
        <v>0.15</v>
      </c>
      <c r="Q42" s="44" cm="1">
        <f t="array" ref="Q42:Q46">T25:T29</f>
        <v>0.6</v>
      </c>
      <c r="R42" s="45">
        <f>P26*N26*$O$24/$O$22</f>
        <v>0</v>
      </c>
      <c r="S42" s="4"/>
    </row>
    <row r="43" spans="4:19" s="17" customFormat="1" x14ac:dyDescent="0.35">
      <c r="F43" s="104"/>
      <c r="N43" s="4"/>
      <c r="O43" s="4" t="str">
        <f>S26</f>
        <v xml:space="preserve">Ombruk av materialer </v>
      </c>
      <c r="P43" s="44">
        <f t="shared" ref="P43" si="1">T26*$S$24</f>
        <v>0.05</v>
      </c>
      <c r="Q43" s="44">
        <v>0.2</v>
      </c>
      <c r="R43" s="45">
        <f>T25*R25*$S$24/$S$22</f>
        <v>0</v>
      </c>
      <c r="S43" s="4"/>
    </row>
    <row r="44" spans="4:19" s="17" customFormat="1" x14ac:dyDescent="0.35">
      <c r="F44" s="104"/>
      <c r="N44" s="4"/>
      <c r="O44" s="4" t="str">
        <f>S27</f>
        <v>Bevaring av eksisterende bygg</v>
      </c>
      <c r="P44" s="44">
        <f>T27*$S$24</f>
        <v>0</v>
      </c>
      <c r="Q44" s="44">
        <v>0</v>
      </c>
      <c r="R44" s="45">
        <f>T26*R26*$S$24/$S$22</f>
        <v>0</v>
      </c>
      <c r="S44" s="4"/>
    </row>
    <row r="45" spans="4:19" s="17" customFormat="1" x14ac:dyDescent="0.35">
      <c r="F45" s="104"/>
      <c r="N45" s="4"/>
      <c r="O45" s="4" t="str">
        <f t="shared" ref="O45:O46" si="2">S28</f>
        <v>Avfallsmengde i byggefase</v>
      </c>
      <c r="P45" s="44">
        <f>T28*$S$24</f>
        <v>2.5000000000000001E-2</v>
      </c>
      <c r="Q45" s="44">
        <v>0.1</v>
      </c>
      <c r="R45" s="45">
        <f>T28*R28*$S$24/$S$22</f>
        <v>0</v>
      </c>
      <c r="S45" s="4"/>
    </row>
    <row r="46" spans="4:19" s="17" customFormat="1" x14ac:dyDescent="0.35">
      <c r="F46" s="104"/>
      <c r="N46" s="4"/>
      <c r="O46" s="4" t="str">
        <f t="shared" si="2"/>
        <v>Fleksibile bygg i fremtiden</v>
      </c>
      <c r="P46" s="44">
        <f>T29*$S$24</f>
        <v>2.5000000000000001E-2</v>
      </c>
      <c r="Q46" s="44">
        <v>0.1</v>
      </c>
      <c r="R46" s="45">
        <f>T29*R29*$S$24/$S$22</f>
        <v>0</v>
      </c>
      <c r="S46" s="4"/>
    </row>
    <row r="47" spans="4:19" s="17" customFormat="1" x14ac:dyDescent="0.35">
      <c r="F47" s="104"/>
      <c r="N47" s="4"/>
      <c r="O47" s="4"/>
      <c r="P47" s="4"/>
      <c r="Q47" s="44"/>
      <c r="R47" s="4"/>
      <c r="S47" s="4"/>
    </row>
    <row r="48" spans="4:19" s="17" customFormat="1" x14ac:dyDescent="0.35">
      <c r="F48" s="104"/>
      <c r="N48" s="4"/>
      <c r="O48" s="4"/>
      <c r="P48" s="4"/>
      <c r="Q48" s="44"/>
      <c r="R48" s="4"/>
      <c r="S48" s="4"/>
    </row>
    <row r="49" spans="6:27" s="17" customFormat="1" x14ac:dyDescent="0.35">
      <c r="F49" s="104"/>
      <c r="N49" s="4"/>
      <c r="O49" s="4"/>
      <c r="P49" s="4"/>
      <c r="Q49" s="44"/>
      <c r="R49" s="4"/>
      <c r="S49" s="4"/>
    </row>
    <row r="50" spans="6:27" s="17" customFormat="1" x14ac:dyDescent="0.35">
      <c r="F50" s="104"/>
      <c r="N50" s="4"/>
      <c r="O50" s="4"/>
      <c r="P50" s="4"/>
      <c r="Q50" s="44"/>
      <c r="R50" s="4"/>
      <c r="S50" s="4"/>
    </row>
    <row r="51" spans="6:27" s="17" customFormat="1" x14ac:dyDescent="0.35">
      <c r="F51" s="104"/>
      <c r="N51" s="4"/>
      <c r="O51" s="4"/>
      <c r="P51" s="4"/>
      <c r="Q51" s="44"/>
      <c r="R51" s="4"/>
      <c r="S51" s="4"/>
    </row>
    <row r="52" spans="6:27" s="17" customFormat="1" x14ac:dyDescent="0.35">
      <c r="F52" s="104"/>
      <c r="N52" s="4"/>
      <c r="O52" s="4"/>
      <c r="P52" s="4"/>
      <c r="Q52" s="44"/>
      <c r="R52" s="4"/>
      <c r="S52" s="4"/>
    </row>
    <row r="53" spans="6:27" s="17" customFormat="1" x14ac:dyDescent="0.35">
      <c r="F53" s="104"/>
      <c r="N53" s="4"/>
      <c r="O53" s="4"/>
      <c r="P53" s="4"/>
      <c r="Q53" s="44"/>
      <c r="R53" s="4"/>
      <c r="S53" s="4"/>
    </row>
    <row r="54" spans="6:27" s="17" customFormat="1" x14ac:dyDescent="0.35">
      <c r="F54" s="104"/>
      <c r="Q54" s="50"/>
    </row>
    <row r="55" spans="6:27" s="17" customFormat="1" x14ac:dyDescent="0.35">
      <c r="F55" s="104"/>
    </row>
    <row r="56" spans="6:27" s="17" customFormat="1" x14ac:dyDescent="0.35">
      <c r="F56" s="104"/>
    </row>
    <row r="57" spans="6:27" s="17" customFormat="1" x14ac:dyDescent="0.35">
      <c r="F57" s="104"/>
    </row>
    <row r="58" spans="6:27" x14ac:dyDescent="0.35"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27"/>
      <c r="V58" s="27"/>
      <c r="W58" s="27"/>
      <c r="X58" s="27"/>
      <c r="Y58" s="27"/>
      <c r="Z58" s="27"/>
      <c r="AA58" s="27"/>
    </row>
    <row r="59" spans="6:27" x14ac:dyDescent="0.35">
      <c r="K59" s="17"/>
      <c r="L59" s="17"/>
      <c r="M59" s="17"/>
      <c r="N59" s="17"/>
      <c r="O59" s="17"/>
      <c r="P59" s="17"/>
      <c r="Q59" s="17"/>
      <c r="R59" s="17"/>
      <c r="S59" s="17"/>
      <c r="T59" s="27"/>
      <c r="U59" s="27"/>
      <c r="V59" s="27"/>
      <c r="W59" s="27"/>
      <c r="X59" s="27"/>
      <c r="Y59" s="27"/>
      <c r="Z59" s="27"/>
      <c r="AA59" s="27"/>
    </row>
    <row r="60" spans="6:27" x14ac:dyDescent="0.35">
      <c r="K60" s="17"/>
      <c r="L60" s="17"/>
      <c r="M60" s="17"/>
      <c r="N60" s="17"/>
      <c r="O60" s="17"/>
      <c r="P60" s="17"/>
      <c r="Q60" s="17"/>
      <c r="R60" s="17"/>
      <c r="S60" s="17"/>
      <c r="T60" s="27"/>
      <c r="U60" s="27"/>
      <c r="V60" s="27"/>
      <c r="W60" s="27"/>
      <c r="X60" s="27"/>
      <c r="Y60" s="27"/>
      <c r="Z60" s="27"/>
      <c r="AA60" s="27"/>
    </row>
    <row r="61" spans="6:27" x14ac:dyDescent="0.35">
      <c r="K61" s="17"/>
      <c r="L61" s="17"/>
      <c r="M61" s="17"/>
      <c r="N61" s="17"/>
      <c r="O61" s="17"/>
      <c r="P61" s="17"/>
      <c r="Q61" s="17"/>
      <c r="R61" s="17"/>
      <c r="S61" s="17"/>
      <c r="T61" s="27"/>
      <c r="U61" s="27"/>
      <c r="V61" s="27"/>
      <c r="W61" s="27"/>
      <c r="X61" s="27"/>
      <c r="Y61" s="27"/>
      <c r="Z61" s="27"/>
      <c r="AA61" s="27"/>
    </row>
    <row r="62" spans="6:27" x14ac:dyDescent="0.35">
      <c r="K62" s="17"/>
      <c r="L62" s="17"/>
      <c r="M62" s="17"/>
      <c r="N62" s="17"/>
      <c r="O62" s="17"/>
      <c r="P62" s="17"/>
      <c r="Q62" s="17"/>
      <c r="R62" s="17"/>
      <c r="S62" s="17"/>
      <c r="T62" s="27"/>
      <c r="U62" s="27"/>
      <c r="V62" s="27"/>
      <c r="W62" s="27"/>
      <c r="X62" s="27"/>
      <c r="Y62" s="27"/>
      <c r="Z62" s="27"/>
      <c r="AA62" s="27"/>
    </row>
    <row r="63" spans="6:27" x14ac:dyDescent="0.35">
      <c r="K63" s="17"/>
      <c r="L63" s="17"/>
      <c r="M63" s="17"/>
      <c r="N63" s="17"/>
      <c r="O63" s="17"/>
      <c r="P63" s="17"/>
      <c r="Q63" s="17"/>
      <c r="R63" s="17"/>
      <c r="S63" s="17"/>
      <c r="T63" s="27"/>
      <c r="U63" s="27"/>
      <c r="V63" s="27"/>
      <c r="W63" s="27"/>
      <c r="X63" s="27"/>
      <c r="Y63" s="27"/>
      <c r="Z63" s="27"/>
      <c r="AA63" s="27"/>
    </row>
    <row r="64" spans="6:27" x14ac:dyDescent="0.35">
      <c r="K64" s="17"/>
      <c r="L64" s="17"/>
      <c r="M64" s="17"/>
      <c r="N64" s="17"/>
      <c r="O64" s="17"/>
      <c r="P64" s="17"/>
      <c r="Q64" s="17"/>
      <c r="R64" s="17"/>
      <c r="S64" s="17"/>
      <c r="T64" s="27"/>
      <c r="U64" s="27"/>
      <c r="V64" s="27"/>
      <c r="W64" s="27"/>
      <c r="X64" s="27"/>
      <c r="Y64" s="27"/>
      <c r="Z64" s="27"/>
      <c r="AA64" s="27"/>
    </row>
    <row r="65" spans="11:27" x14ac:dyDescent="0.35">
      <c r="K65" s="17"/>
      <c r="L65" s="17"/>
      <c r="M65" s="17"/>
      <c r="T65" s="27"/>
      <c r="U65" s="27"/>
      <c r="V65" s="27"/>
      <c r="W65" s="27"/>
      <c r="X65" s="27"/>
      <c r="Y65" s="27"/>
      <c r="Z65" s="27"/>
      <c r="AA65" s="27"/>
    </row>
    <row r="66" spans="11:27" x14ac:dyDescent="0.35">
      <c r="K66" s="17"/>
      <c r="L66" s="17"/>
      <c r="M66" s="17"/>
      <c r="T66" s="27"/>
      <c r="U66" s="27"/>
      <c r="V66" s="27"/>
      <c r="W66" s="27"/>
      <c r="X66" s="27"/>
      <c r="Y66" s="27"/>
      <c r="Z66" s="27"/>
      <c r="AA66" s="27"/>
    </row>
    <row r="67" spans="11:27" x14ac:dyDescent="0.35">
      <c r="K67" s="17"/>
      <c r="L67" s="17"/>
      <c r="M67" s="17"/>
      <c r="T67" s="27"/>
      <c r="U67" s="27"/>
      <c r="V67" s="27"/>
      <c r="W67" s="27"/>
      <c r="X67" s="27"/>
      <c r="Y67" s="27"/>
      <c r="Z67" s="27"/>
      <c r="AA67" s="27"/>
    </row>
    <row r="68" spans="11:27" x14ac:dyDescent="0.35">
      <c r="K68" s="17"/>
      <c r="L68" s="17"/>
      <c r="M68" s="17"/>
      <c r="T68" s="27"/>
      <c r="U68" s="27"/>
      <c r="V68" s="27"/>
      <c r="W68" s="27"/>
      <c r="X68" s="27"/>
      <c r="Y68" s="27"/>
      <c r="Z68" s="27"/>
      <c r="AA68" s="27"/>
    </row>
    <row r="69" spans="11:27" x14ac:dyDescent="0.35">
      <c r="K69" s="17"/>
      <c r="L69" s="17"/>
      <c r="M69" s="17"/>
      <c r="T69" s="27"/>
      <c r="U69" s="27"/>
      <c r="V69" s="27"/>
      <c r="W69" s="27"/>
      <c r="X69" s="27"/>
      <c r="Y69" s="27"/>
      <c r="Z69" s="27"/>
      <c r="AA69" s="27"/>
    </row>
    <row r="70" spans="11:27" x14ac:dyDescent="0.35">
      <c r="K70" s="17"/>
      <c r="L70" s="17"/>
      <c r="M70" s="27"/>
      <c r="T70" s="27"/>
      <c r="U70" s="27"/>
      <c r="V70" s="27"/>
      <c r="W70" s="27"/>
      <c r="X70" s="27"/>
      <c r="Y70" s="27"/>
      <c r="Z70" s="27"/>
      <c r="AA70" s="27"/>
    </row>
    <row r="71" spans="11:27" x14ac:dyDescent="0.35">
      <c r="K71" s="17"/>
      <c r="L71" s="17"/>
      <c r="M71" s="27"/>
      <c r="T71" s="27"/>
      <c r="U71" s="27"/>
      <c r="V71" s="27"/>
      <c r="W71" s="27"/>
      <c r="X71" s="27"/>
      <c r="Y71" s="27"/>
      <c r="Z71" s="27"/>
      <c r="AA71" s="27"/>
    </row>
    <row r="72" spans="11:27" x14ac:dyDescent="0.35">
      <c r="K72" s="17"/>
      <c r="L72" s="17"/>
      <c r="T72" s="27"/>
      <c r="U72" s="27"/>
      <c r="V72" s="27"/>
      <c r="W72" s="27"/>
      <c r="X72" s="27"/>
      <c r="Y72" s="27"/>
      <c r="Z72" s="27"/>
      <c r="AA72" s="27"/>
    </row>
    <row r="73" spans="11:27" x14ac:dyDescent="0.35">
      <c r="K73" s="27"/>
      <c r="L73" s="27"/>
      <c r="U73" s="27"/>
      <c r="V73" s="27"/>
      <c r="W73" s="27"/>
      <c r="X73" s="27"/>
      <c r="Y73" s="27"/>
      <c r="Z73" s="27"/>
      <c r="AA73" s="27"/>
    </row>
    <row r="74" spans="11:27" x14ac:dyDescent="0.35">
      <c r="K74" s="27"/>
      <c r="L74" s="27"/>
      <c r="U74" s="27"/>
      <c r="V74" s="27"/>
      <c r="W74" s="27"/>
      <c r="X74" s="27"/>
      <c r="Y74" s="27"/>
      <c r="Z74" s="27"/>
      <c r="AA74" s="27"/>
    </row>
  </sheetData>
  <sheetProtection sheet="1" objects="1" scenarios="1" selectLockedCells="1" selectUnlockedCells="1"/>
  <mergeCells count="7">
    <mergeCell ref="G34:G35"/>
    <mergeCell ref="S9:S10"/>
    <mergeCell ref="O9:O10"/>
    <mergeCell ref="O22:O23"/>
    <mergeCell ref="S22:S23"/>
    <mergeCell ref="B29:G30"/>
    <mergeCell ref="B31:E32"/>
  </mergeCells>
  <conditionalFormatting sqref="B31">
    <cfRule type="colorScale" priority="3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G34">
    <cfRule type="colorScale" priority="23">
      <colorScale>
        <cfvo type="num" val="-1"/>
        <cfvo type="num" val="1"/>
        <cfvo type="num" val="3"/>
        <color rgb="FFFF0000"/>
        <color theme="8" tint="0.39997558519241921"/>
        <color theme="7"/>
      </colorScale>
    </cfRule>
  </conditionalFormatting>
  <conditionalFormatting sqref="O9">
    <cfRule type="colorScale" priority="8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O22">
    <cfRule type="colorScale" priority="7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S9">
    <cfRule type="colorScale" priority="2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conditionalFormatting sqref="S22">
    <cfRule type="colorScale" priority="1">
      <colorScale>
        <cfvo type="num" val="-1"/>
        <cfvo type="num" val="1"/>
        <cfvo type="num" val="3"/>
        <color rgb="FFE6824E"/>
        <color rgb="FFEAD175"/>
        <color rgb="FFA2AB57"/>
      </colorScale>
    </cfRule>
  </conditionalFormatting>
  <pageMargins left="0.7" right="0.7" top="0.75" bottom="0.75" header="0.3" footer="0.3"/>
  <pageSetup paperSize="9" orientation="portrait" r:id="rId1"/>
  <headerFooter>
    <oddFooter>&amp;L_x000D_&amp;1#&amp;"Calibri"&amp;8&amp;K000000 Klasse: Åpen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2C53-3A0A-4D50-A665-10AA6F166E70}">
  <dimension ref="B1:D29"/>
  <sheetViews>
    <sheetView showGridLines="0" workbookViewId="0">
      <selection activeCell="D6" sqref="D6"/>
    </sheetView>
  </sheetViews>
  <sheetFormatPr baseColWidth="10" defaultColWidth="11.53515625" defaultRowHeight="14.5" x14ac:dyDescent="0.35"/>
  <cols>
    <col min="3" max="3" width="7.765625" customWidth="1"/>
    <col min="4" max="4" width="74.3046875" customWidth="1"/>
  </cols>
  <sheetData>
    <row r="1" spans="2:4" ht="15" thickBot="1" x14ac:dyDescent="0.4"/>
    <row r="2" spans="2:4" ht="43" x14ac:dyDescent="0.9">
      <c r="B2" s="131" t="s">
        <v>146</v>
      </c>
      <c r="C2" s="132"/>
      <c r="D2" s="133"/>
    </row>
    <row r="3" spans="2:4" x14ac:dyDescent="0.35">
      <c r="B3" s="129" t="s">
        <v>147</v>
      </c>
      <c r="C3" s="128" t="s">
        <v>148</v>
      </c>
      <c r="D3" s="130" t="s">
        <v>149</v>
      </c>
    </row>
    <row r="4" spans="2:4" s="79" customFormat="1" ht="135" customHeight="1" x14ac:dyDescent="0.35">
      <c r="B4" s="134">
        <v>45490</v>
      </c>
      <c r="C4" s="135" t="s">
        <v>150</v>
      </c>
      <c r="D4" s="140" t="s">
        <v>151</v>
      </c>
    </row>
    <row r="5" spans="2:4" s="79" customFormat="1" ht="18" customHeight="1" x14ac:dyDescent="0.35">
      <c r="B5" s="134">
        <v>45545</v>
      </c>
      <c r="C5" s="143" t="s">
        <v>152</v>
      </c>
      <c r="D5" s="136" t="s">
        <v>153</v>
      </c>
    </row>
    <row r="6" spans="2:4" s="79" customFormat="1" ht="29" x14ac:dyDescent="0.35">
      <c r="B6" s="134">
        <v>45828</v>
      </c>
      <c r="C6" s="143" t="s">
        <v>156</v>
      </c>
      <c r="D6" s="140" t="s">
        <v>158</v>
      </c>
    </row>
    <row r="7" spans="2:4" s="79" customFormat="1" ht="18" customHeight="1" x14ac:dyDescent="0.35">
      <c r="B7" s="134"/>
      <c r="C7" s="135"/>
      <c r="D7" s="136"/>
    </row>
    <row r="8" spans="2:4" s="79" customFormat="1" ht="18" customHeight="1" x14ac:dyDescent="0.35">
      <c r="B8" s="134"/>
      <c r="C8" s="135"/>
      <c r="D8" s="136"/>
    </row>
    <row r="9" spans="2:4" s="79" customFormat="1" ht="18" customHeight="1" x14ac:dyDescent="0.35">
      <c r="B9" s="134"/>
      <c r="C9" s="135"/>
      <c r="D9" s="136"/>
    </row>
    <row r="10" spans="2:4" s="79" customFormat="1" ht="18" customHeight="1" x14ac:dyDescent="0.35">
      <c r="B10" s="134"/>
      <c r="C10" s="135"/>
      <c r="D10" s="136"/>
    </row>
    <row r="11" spans="2:4" s="79" customFormat="1" ht="18" customHeight="1" x14ac:dyDescent="0.35">
      <c r="B11" s="134"/>
      <c r="C11" s="135"/>
      <c r="D11" s="136"/>
    </row>
    <row r="12" spans="2:4" s="79" customFormat="1" ht="18" customHeight="1" x14ac:dyDescent="0.35">
      <c r="B12" s="134"/>
      <c r="C12" s="135"/>
      <c r="D12" s="136"/>
    </row>
    <row r="13" spans="2:4" s="79" customFormat="1" ht="18" customHeight="1" x14ac:dyDescent="0.35">
      <c r="B13" s="134"/>
      <c r="C13" s="135"/>
      <c r="D13" s="136"/>
    </row>
    <row r="14" spans="2:4" s="79" customFormat="1" ht="18" customHeight="1" x14ac:dyDescent="0.35">
      <c r="B14" s="134"/>
      <c r="C14" s="135"/>
      <c r="D14" s="136"/>
    </row>
    <row r="15" spans="2:4" s="79" customFormat="1" ht="18" customHeight="1" x14ac:dyDescent="0.35">
      <c r="B15" s="134"/>
      <c r="C15" s="135"/>
      <c r="D15" s="136"/>
    </row>
    <row r="16" spans="2:4" s="79" customFormat="1" ht="18" customHeight="1" x14ac:dyDescent="0.35">
      <c r="B16" s="134"/>
      <c r="C16" s="135"/>
      <c r="D16" s="136"/>
    </row>
    <row r="17" spans="2:4" s="79" customFormat="1" ht="18" customHeight="1" x14ac:dyDescent="0.35">
      <c r="B17" s="134"/>
      <c r="C17" s="135"/>
      <c r="D17" s="136"/>
    </row>
    <row r="18" spans="2:4" s="79" customFormat="1" ht="18" customHeight="1" x14ac:dyDescent="0.35">
      <c r="B18" s="134"/>
      <c r="C18" s="135"/>
      <c r="D18" s="136"/>
    </row>
    <row r="19" spans="2:4" s="79" customFormat="1" ht="18" customHeight="1" x14ac:dyDescent="0.35">
      <c r="B19" s="134"/>
      <c r="C19" s="135"/>
      <c r="D19" s="136"/>
    </row>
    <row r="20" spans="2:4" s="79" customFormat="1" ht="18" customHeight="1" x14ac:dyDescent="0.35">
      <c r="B20" s="134"/>
      <c r="C20" s="135"/>
      <c r="D20" s="136"/>
    </row>
    <row r="21" spans="2:4" s="79" customFormat="1" ht="18" customHeight="1" x14ac:dyDescent="0.35">
      <c r="B21" s="134"/>
      <c r="C21" s="135"/>
      <c r="D21" s="136"/>
    </row>
    <row r="22" spans="2:4" s="79" customFormat="1" ht="18" customHeight="1" x14ac:dyDescent="0.35">
      <c r="B22" s="134"/>
      <c r="C22" s="135"/>
      <c r="D22" s="136"/>
    </row>
    <row r="23" spans="2:4" s="79" customFormat="1" ht="18" customHeight="1" x14ac:dyDescent="0.35">
      <c r="B23" s="134"/>
      <c r="C23" s="135"/>
      <c r="D23" s="136"/>
    </row>
    <row r="24" spans="2:4" s="79" customFormat="1" ht="18" customHeight="1" x14ac:dyDescent="0.35">
      <c r="B24" s="134"/>
      <c r="C24" s="135"/>
      <c r="D24" s="136"/>
    </row>
    <row r="25" spans="2:4" s="79" customFormat="1" ht="18" customHeight="1" x14ac:dyDescent="0.35">
      <c r="B25" s="134"/>
      <c r="C25" s="135"/>
      <c r="D25" s="136"/>
    </row>
    <row r="26" spans="2:4" s="79" customFormat="1" ht="18" customHeight="1" x14ac:dyDescent="0.35">
      <c r="B26" s="134"/>
      <c r="C26" s="135"/>
      <c r="D26" s="136"/>
    </row>
    <row r="27" spans="2:4" s="79" customFormat="1" ht="18" customHeight="1" x14ac:dyDescent="0.35">
      <c r="B27" s="134"/>
      <c r="C27" s="135"/>
      <c r="D27" s="136"/>
    </row>
    <row r="28" spans="2:4" s="79" customFormat="1" ht="18" customHeight="1" x14ac:dyDescent="0.35">
      <c r="B28" s="134"/>
      <c r="C28" s="135"/>
      <c r="D28" s="136"/>
    </row>
    <row r="29" spans="2:4" s="79" customFormat="1" ht="18" customHeight="1" thickBot="1" x14ac:dyDescent="0.4">
      <c r="B29" s="137"/>
      <c r="C29" s="138"/>
      <c r="D29" s="139"/>
    </row>
  </sheetData>
  <sheetProtection sheet="1" objects="1" scenarios="1" selectLockedCells="1" selectUnlockedCells="1"/>
  <pageMargins left="0.7" right="0.7" top="0.75" bottom="0.75" header="0.3" footer="0.3"/>
  <pageSetup orientation="portrait" r:id="rId1"/>
  <headerFooter>
    <oddFooter>&amp;L_x000D_&amp;1#&amp;"Calibri"&amp;8&amp;K000000 Klasse: Åpen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2DB04F91D86149815AC402FBACFE24" ma:contentTypeVersion="23" ma:contentTypeDescription="Opprett et nytt dokument." ma:contentTypeScope="" ma:versionID="7d9ee81958430aa9b50002fd297e9f7e">
  <xsd:schema xmlns:xsd="http://www.w3.org/2001/XMLSchema" xmlns:xs="http://www.w3.org/2001/XMLSchema" xmlns:p="http://schemas.microsoft.com/office/2006/metadata/properties" xmlns:ns2="77416a23-164b-4432-9662-03be8e14d0af" xmlns:ns3="7809aaa9-37a0-4cd5-a9b9-6ab275b485db" targetNamespace="http://schemas.microsoft.com/office/2006/metadata/properties" ma:root="true" ma:fieldsID="bdcd4ee26840dc7ac6ae94a757d47783" ns2:_="" ns3:_="">
    <xsd:import namespace="77416a23-164b-4432-9662-03be8e14d0af"/>
    <xsd:import namespace="7809aaa9-37a0-4cd5-a9b9-6ab275b485db"/>
    <xsd:element name="properties">
      <xsd:complexType>
        <xsd:sequence>
          <xsd:element name="documentManagement">
            <xsd:complexType>
              <xsd:all>
                <xsd:element ref="ns2:Dato" minOccurs="0"/>
                <xsd:element ref="ns2:Veiledning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Gjennomg_x00e5_t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16a23-164b-4432-9662-03be8e14d0af" elementFormDefault="qualified">
    <xsd:import namespace="http://schemas.microsoft.com/office/2006/documentManagement/types"/>
    <xsd:import namespace="http://schemas.microsoft.com/office/infopath/2007/PartnerControls"/>
    <xsd:element name="Dato" ma:index="3" nillable="true" ma:displayName="Dato" ma:description="Sett i dato for uttale her? " ma:format="Dropdown" ma:internalName="Dato" ma:readOnly="false">
      <xsd:simpleType>
        <xsd:restriction base="dms:Note">
          <xsd:maxLength value="255"/>
        </xsd:restriction>
      </xsd:simpleType>
    </xsd:element>
    <xsd:element name="Veiledning" ma:index="4" nillable="true" ma:displayName="Veiledning" ma:format="Dropdown" ma:internalName="Veiledning" ma:readOnly="false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58b7fd7f-a84c-4463-96b0-c5d9876b7c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jennomg_x00e5_tt" ma:index="28" nillable="true" ma:displayName="Gjennomgått" ma:default="0" ma:format="Dropdown" ma:internalName="Gjennomg_x00e5_t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aaa9-37a0-4cd5-a9b9-6ab275b485d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162c8117-11a8-494d-931a-80e4c1276f88}" ma:internalName="TaxCatchAll" ma:readOnly="false" ma:showField="CatchAllData" ma:web="7809aaa9-37a0-4cd5-a9b9-6ab275b48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M D A A B Q S w M E F A A C A A g A d 0 F L V a 6 R t m y j A A A A 9 g A A A B I A H A B D b 2 5 m a W c v U G F j a 2 F n Z S 5 4 b W w g o h g A K K A U A A A A A A A A A A A A A A A A A A A A A A A A A A A A h Y + x D o I w G I R f h X S n L X U x 5 K c M r q I m J s a 1 l g q N 8 G O g W N 7 N w U f y F c Q o 6 u Z 4 d 9 8 l d / f r D d K h r o K L a T v b Y E I i y k l g U D e 5 x S I h v T u G c 5 J K 2 C h 9 U o U J R h i 7 e O h s Q k r n z j F j 3 n v q Z 7 R p C y Y 4 j 9 g + W 2 5 1 a W o V W u y c Q m 3 I p 5 X / b x E J u 9 c Y K W j E B R V 8 3 A R s M i G z + A X E m D 3 T H x M W f e X 6 1 k g 8 h K s 1 s E k C e 3 + Q D 1 B L A w Q U A A I A C A B 3 Q U t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0 F L V S i K R 7 g O A A A A E Q A A A B M A H A B G b 3 J t d W x h c y 9 T Z W N 0 a W 9 u M S 5 t I K I Y A C i g F A A A A A A A A A A A A A A A A A A A A A A A A A A A A C t O T S 7 J z M 9 T C I b Q h t Y A U E s B A i 0 A F A A C A A g A d 0 F L V a 6 R t m y j A A A A 9 g A A A B I A A A A A A A A A A A A A A A A A A A A A A E N v b m Z p Z y 9 Q Y W N r Y W d l L n h t b F B L A Q I t A B Q A A g A I A H d B S 1 U P y u m r p A A A A O k A A A A T A A A A A A A A A A A A A A A A A O 8 A A A B b Q 2 9 u d G V u d F 9 U e X B l c 1 0 u e G 1 s U E s B A i 0 A F A A C A A g A d 0 F L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O R / 3 / N 5 V d A q 3 V 2 9 G d u X 5 8 A A A A A A g A A A A A A A 2 Y A A M A A A A A Q A A A A a k R v M T 7 V Z 2 u T / x o h U d L B 9 g A A A A A E g A A A o A A A A B A A A A D n j B m 3 W v 6 7 J R + H N J T i I F 3 z U A A A A G B z a U f k j a m W l o 9 W B w x s F p D T 7 l + O S O X O W N s T d t / C + Y 7 w 4 P O g L O y b v Z i w z a n l N / 5 M y f K J u O 2 x 7 a W 7 j g x K J s V W n L t I 8 f l I 2 f V g N p N E z N G O 1 A R 6 F A A A A G W 5 r 4 A z o E q p o P t c Y t I 7 6 x 5 S p N p M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416a23-164b-4432-9662-03be8e14d0af">
      <Terms xmlns="http://schemas.microsoft.com/office/infopath/2007/PartnerControls"/>
    </lcf76f155ced4ddcb4097134ff3c332f>
    <TaxCatchAll xmlns="7809aaa9-37a0-4cd5-a9b9-6ab275b485db" xsi:nil="true"/>
    <Veiledning xmlns="77416a23-164b-4432-9662-03be8e14d0af" xsi:nil="true"/>
    <Dato xmlns="77416a23-164b-4432-9662-03be8e14d0af" xsi:nil="true"/>
    <Gjennomg_x00e5_tt xmlns="77416a23-164b-4432-9662-03be8e14d0af">false</Gjennomg_x00e5_tt>
  </documentManagement>
</p:properties>
</file>

<file path=customXml/itemProps1.xml><?xml version="1.0" encoding="utf-8"?>
<ds:datastoreItem xmlns:ds="http://schemas.openxmlformats.org/officeDocument/2006/customXml" ds:itemID="{E80F4AFF-FF5E-4710-8023-A7491D7030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FD8806-BC5A-4AE0-8235-F70A04733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416a23-164b-4432-9662-03be8e14d0af"/>
    <ds:schemaRef ds:uri="7809aaa9-37a0-4cd5-a9b9-6ab275b48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F65D27-ED76-434C-8379-FF0AC34834E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C63174B5-490D-43DC-892A-74C0F6FC0B65}">
  <ds:schemaRefs>
    <ds:schemaRef ds:uri="http://schemas.microsoft.com/office/2006/metadata/properties"/>
    <ds:schemaRef ds:uri="http://schemas.microsoft.com/office/infopath/2007/PartnerControls"/>
    <ds:schemaRef ds:uri="77416a23-164b-4432-9662-03be8e14d0af"/>
    <ds:schemaRef ds:uri="7809aaa9-37a0-4cd5-a9b9-6ab275b485db"/>
  </ds:schemaRefs>
</ds:datastoreItem>
</file>

<file path=docMetadata/LabelInfo.xml><?xml version="1.0" encoding="utf-8"?>
<clbl:labelList xmlns:clbl="http://schemas.microsoft.com/office/2020/mipLabelMetadata">
  <clbl:label id="{f6bd57a9-cdf0-4248-9cd1-a3e0303682ba}" enabled="1" method="Privileged" siteId="{d41caaa9-a41a-4e0f-9bf6-05cd1f48d27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1</vt:i4>
      </vt:variant>
    </vt:vector>
  </HeadingPairs>
  <TitlesOfParts>
    <vt:vector size="8" baseType="lpstr">
      <vt:lpstr>Om verktøyet</vt:lpstr>
      <vt:lpstr>Mobilitet</vt:lpstr>
      <vt:lpstr>Arealbruk</vt:lpstr>
      <vt:lpstr>Materialer</vt:lpstr>
      <vt:lpstr>Energi</vt:lpstr>
      <vt:lpstr>Resultater</vt:lpstr>
      <vt:lpstr>Endringer</vt:lpstr>
      <vt:lpstr>Mobilitet!_ftn1</vt:lpstr>
    </vt:vector>
  </TitlesOfParts>
  <Manager/>
  <Company>Asplan Viak AS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210428</dc:title>
  <dc:subject/>
  <dc:creator>Thea.Haugen2@bergen.kommune.no</dc:creator>
  <cp:keywords/>
  <dc:description/>
  <cp:lastModifiedBy>Haugen, Thea Aske</cp:lastModifiedBy>
  <cp:revision/>
  <dcterms:created xsi:type="dcterms:W3CDTF">2019-10-10T10:59:29Z</dcterms:created>
  <dcterms:modified xsi:type="dcterms:W3CDTF">2025-06-20T08:51:54Z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0x010100877854AE554A4F49BE2E8FF5E4A715C5</vt:lpwstr>
  </property>
  <property fmtid="{D5CDD505-2E9C-101B-9397-08002B2CF9AE}" pid="3" name="_dlc_DocIdItemGuid">
    <vt:lpwstr>36d12557-7932-4e2d-a17d-af9b680ed5f0</vt:lpwstr>
  </property>
  <property fmtid="{D5CDD505-2E9C-101B-9397-08002B2CF9AE}" pid="4" name="MediaServiceImageTags">
    <vt:lpwstr/>
  </property>
</Properties>
</file>